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bookViews>
    <workbookView xWindow="0" yWindow="0" windowWidth="15360" windowHeight="7155" firstSheet="2" activeTab="8"/>
  </bookViews>
  <sheets>
    <sheet name="Approp. I" sheetId="8" state="hidden" r:id="rId1"/>
    <sheet name="Approp. II" sheetId="9" state="hidden" r:id="rId2"/>
    <sheet name="Details of IGR" sheetId="4" r:id="rId3"/>
    <sheet name="Sum. Rev." sheetId="16" state="hidden" r:id="rId4"/>
    <sheet name="Resource" sheetId="10" r:id="rId5"/>
    <sheet name="Summary" sheetId="7" r:id="rId6"/>
    <sheet name="Recurrent" sheetId="2" r:id="rId7"/>
    <sheet name="Personnel cost" sheetId="5" state="hidden" r:id="rId8"/>
    <sheet name="Capital" sheetId="3" r:id="rId9"/>
    <sheet name="SAVINGS" sheetId="19" state="hidden" r:id="rId10"/>
    <sheet name="AUGMENTATIONS" sheetId="21" state="hidden" r:id="rId11"/>
    <sheet name="A Glance" sheetId="14" state="hidden" r:id="rId12"/>
    <sheet name="At a Glance" sheetId="13" state="hidden" r:id="rId13"/>
    <sheet name="Cover" sheetId="11" state="hidden" r:id="rId14"/>
    <sheet name="Approp Cover" sheetId="17" state="hidden" r:id="rId15"/>
    <sheet name="Codes used in the Budget" sheetId="18" state="hidden" r:id="rId16"/>
    <sheet name="Net Financing" sheetId="12" state="hidden" r:id="rId17"/>
  </sheets>
  <definedNames>
    <definedName name="_xlnm._FilterDatabase" localSheetId="8" hidden="1">Capital!$F$1:$F$812</definedName>
    <definedName name="_xlnm._FilterDatabase" localSheetId="15" hidden="1">'Codes used in the Budget'!$A$103:$B$2939</definedName>
    <definedName name="_xlnm._FilterDatabase" localSheetId="2" hidden="1">'Details of IGR'!$A$4:$ID$307</definedName>
    <definedName name="_xlnm._FilterDatabase" localSheetId="6" hidden="1">Recurrent!$C$1:$C$1779</definedName>
    <definedName name="_xlnm._FilterDatabase" localSheetId="5" hidden="1">Summary!$A$1:$K$144</definedName>
    <definedName name="_xlnm.Print_Titles" localSheetId="11">'A Glance'!$1:$4</definedName>
    <definedName name="_xlnm.Print_Titles" localSheetId="0">'Approp. I'!$1:$3</definedName>
    <definedName name="_xlnm.Print_Titles" localSheetId="1">'Approp. II'!$1:$3</definedName>
    <definedName name="_xlnm.Print_Titles" localSheetId="12">'At a Glance'!$1:$4</definedName>
    <definedName name="_xlnm.Print_Titles" localSheetId="8">Capital!$1:$3</definedName>
    <definedName name="_xlnm.Print_Titles" localSheetId="15">'Codes used in the Budget'!$1:$1</definedName>
    <definedName name="_xlnm.Print_Titles" localSheetId="2">'Details of IGR'!$1:$3</definedName>
    <definedName name="_xlnm.Print_Titles" localSheetId="6">Recurrent!$1:$3</definedName>
    <definedName name="_xlnm.Print_Titles" localSheetId="3">'Sum. Rev.'!$1:$3</definedName>
    <definedName name="_xlnm.Print_Titles" localSheetId="5">Summary!$1:$4</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536" i="2"/>
  <c r="H293" i="3"/>
  <c r="I80" i="7"/>
  <c r="I143"/>
  <c r="I137"/>
  <c r="I131"/>
  <c r="I130"/>
  <c r="I122"/>
  <c r="I120"/>
  <c r="I115"/>
  <c r="I111"/>
  <c r="I108"/>
  <c r="I107"/>
  <c r="I106"/>
  <c r="I103"/>
  <c r="I102"/>
  <c r="I100"/>
  <c r="I99"/>
  <c r="I98"/>
  <c r="I86"/>
  <c r="I85"/>
  <c r="I84"/>
  <c r="I72"/>
  <c r="I71"/>
  <c r="I70"/>
  <c r="I69"/>
  <c r="I68"/>
  <c r="I67"/>
  <c r="I59"/>
  <c r="I57"/>
  <c r="I56"/>
  <c r="I43"/>
  <c r="I38"/>
  <c r="I37"/>
  <c r="I36"/>
  <c r="I35"/>
  <c r="I34"/>
  <c r="I33"/>
  <c r="I32"/>
  <c r="I31"/>
  <c r="I27"/>
  <c r="I26"/>
  <c r="I25"/>
  <c r="I24"/>
  <c r="I23"/>
  <c r="I22"/>
  <c r="I21"/>
  <c r="I20"/>
  <c r="I19"/>
  <c r="I18"/>
  <c r="I17"/>
  <c r="I16"/>
  <c r="I15"/>
  <c r="I14"/>
  <c r="I13"/>
  <c r="I12"/>
  <c r="I11"/>
  <c r="I10"/>
  <c r="I9"/>
  <c r="I8"/>
  <c r="I7"/>
  <c r="I6"/>
  <c r="I5"/>
  <c r="H804" i="3"/>
  <c r="C122" i="7"/>
  <c r="C79"/>
  <c r="C143"/>
  <c r="C142"/>
  <c r="C141"/>
  <c r="C140"/>
  <c r="C139"/>
  <c r="C138"/>
  <c r="C137"/>
  <c r="C136"/>
  <c r="C135"/>
  <c r="C134"/>
  <c r="C133"/>
  <c r="C132"/>
  <c r="C131"/>
  <c r="C130"/>
  <c r="C129"/>
  <c r="C121"/>
  <c r="C128"/>
  <c r="C127"/>
  <c r="C126"/>
  <c r="C125"/>
  <c r="C120"/>
  <c r="C119"/>
  <c r="C118"/>
  <c r="C117"/>
  <c r="C116"/>
  <c r="C115"/>
  <c r="C124"/>
  <c r="C123"/>
  <c r="C114"/>
  <c r="C113"/>
  <c r="C112"/>
  <c r="C111"/>
  <c r="C110"/>
  <c r="C109"/>
  <c r="C108"/>
  <c r="C107"/>
  <c r="C106"/>
  <c r="C105"/>
  <c r="C104"/>
  <c r="C103"/>
  <c r="C102"/>
  <c r="C101"/>
  <c r="C100"/>
  <c r="C99"/>
  <c r="C98"/>
  <c r="C97"/>
  <c r="C96"/>
  <c r="C95"/>
  <c r="C94"/>
  <c r="C93"/>
  <c r="C92"/>
  <c r="C91"/>
  <c r="C90"/>
  <c r="C89"/>
  <c r="C88"/>
  <c r="C87"/>
  <c r="C86"/>
  <c r="C85"/>
  <c r="C84"/>
  <c r="C83"/>
  <c r="C82"/>
  <c r="C81"/>
  <c r="C80"/>
  <c r="C78"/>
  <c r="C77"/>
  <c r="C75"/>
  <c r="C74"/>
  <c r="C73"/>
  <c r="C72"/>
  <c r="C71"/>
  <c r="C70"/>
  <c r="C69"/>
  <c r="C68"/>
  <c r="C67"/>
  <c r="C66"/>
  <c r="C65"/>
  <c r="C64"/>
  <c r="C63"/>
  <c r="C62"/>
  <c r="C61"/>
  <c r="C59"/>
  <c r="C58"/>
  <c r="C56"/>
  <c r="C55"/>
  <c r="C54"/>
  <c r="C53"/>
  <c r="C52"/>
  <c r="C51"/>
  <c r="C50"/>
  <c r="C49"/>
  <c r="C48"/>
  <c r="C47"/>
  <c r="C46"/>
  <c r="C45"/>
  <c r="C44"/>
  <c r="C43"/>
  <c r="C42"/>
  <c r="C41"/>
  <c r="C40"/>
  <c r="C39"/>
  <c r="C38"/>
  <c r="C37"/>
  <c r="C36"/>
  <c r="C35"/>
  <c r="C34"/>
  <c r="C33"/>
  <c r="C32"/>
  <c r="C31"/>
  <c r="C30"/>
  <c r="C29"/>
  <c r="C57"/>
  <c r="C28"/>
  <c r="C27"/>
  <c r="C26"/>
  <c r="C25"/>
  <c r="C24"/>
  <c r="C23"/>
  <c r="C22"/>
  <c r="C21"/>
  <c r="C20"/>
  <c r="C19"/>
  <c r="C18"/>
  <c r="C17"/>
  <c r="C16"/>
  <c r="C15"/>
  <c r="C14"/>
  <c r="C13"/>
  <c r="C12"/>
  <c r="C11"/>
  <c r="C10"/>
  <c r="C9"/>
  <c r="C8"/>
  <c r="C7"/>
  <c r="C6"/>
  <c r="C5"/>
  <c r="F143"/>
  <c r="F78"/>
  <c r="F77"/>
  <c r="F75"/>
  <c r="F63"/>
  <c r="J804" i="3"/>
  <c r="I536" i="2"/>
  <c r="I255"/>
  <c r="J201"/>
  <c r="I201"/>
  <c r="J193"/>
  <c r="I193"/>
  <c r="J185"/>
  <c r="I185"/>
  <c r="J177"/>
  <c r="I177"/>
  <c r="J169"/>
  <c r="I169"/>
  <c r="J161"/>
  <c r="I161"/>
  <c r="J153"/>
  <c r="I153"/>
  <c r="J145"/>
  <c r="I145"/>
  <c r="J137"/>
  <c r="I137"/>
  <c r="H49"/>
  <c r="F8" i="7" s="1"/>
  <c r="I706" i="2"/>
  <c r="I1244"/>
  <c r="I651"/>
  <c r="I368"/>
  <c r="I231"/>
  <c r="I590" i="3" l="1"/>
  <c r="I320" l="1"/>
  <c r="I64"/>
  <c r="I73"/>
  <c r="I501" l="1"/>
  <c r="I28"/>
  <c r="E81" i="7" l="1"/>
  <c r="D81"/>
  <c r="J1225" i="2" l="1"/>
  <c r="I1225"/>
  <c r="H1225"/>
  <c r="F109" i="7" s="1"/>
  <c r="D94" l="1"/>
  <c r="D93"/>
  <c r="D92"/>
  <c r="D91"/>
  <c r="D90"/>
  <c r="D89"/>
  <c r="H423" i="3" l="1"/>
  <c r="I94" i="7" s="1"/>
  <c r="J406" i="3"/>
  <c r="I406"/>
  <c r="J92" i="7" s="1"/>
  <c r="I423" i="3"/>
  <c r="J94" i="7" s="1"/>
  <c r="C8" i="8" l="1"/>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C80"/>
  <c r="C79"/>
  <c r="C78"/>
  <c r="C77"/>
  <c r="C76"/>
  <c r="C75"/>
  <c r="C73"/>
  <c r="C72"/>
  <c r="C71"/>
  <c r="C70"/>
  <c r="C69"/>
  <c r="C68"/>
  <c r="C67"/>
  <c r="C66"/>
  <c r="C65"/>
  <c r="C64"/>
  <c r="C63"/>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6"/>
  <c r="C5"/>
  <c r="C4"/>
  <c r="C9"/>
  <c r="C49" i="9"/>
  <c r="H905" i="2" l="1"/>
  <c r="F84" i="7" s="1"/>
  <c r="H753" i="3" l="1"/>
  <c r="I135" i="7" l="1"/>
  <c r="C76" i="9" s="1"/>
  <c r="H685" i="3"/>
  <c r="H801"/>
  <c r="H792"/>
  <c r="H784"/>
  <c r="I140" i="7" s="1"/>
  <c r="H779" i="3"/>
  <c r="H774"/>
  <c r="H761"/>
  <c r="H741"/>
  <c r="H720"/>
  <c r="H697"/>
  <c r="H590"/>
  <c r="I121" i="7" s="1"/>
  <c r="H659" i="3"/>
  <c r="I128" i="7" s="1"/>
  <c r="H651" i="3"/>
  <c r="H637"/>
  <c r="H623"/>
  <c r="I125" i="7" s="1"/>
  <c r="H584" i="3"/>
  <c r="I119" i="7" s="1"/>
  <c r="H577" i="3"/>
  <c r="I118" i="7" s="1"/>
  <c r="H566" i="3"/>
  <c r="I117" i="7" s="1"/>
  <c r="H556" i="3"/>
  <c r="I116" i="7" s="1"/>
  <c r="H613" i="3"/>
  <c r="I124" i="7" s="1"/>
  <c r="H598" i="3"/>
  <c r="H552"/>
  <c r="I114" i="7" s="1"/>
  <c r="H545" i="3"/>
  <c r="I113" i="7" s="1"/>
  <c r="H536" i="3"/>
  <c r="H532"/>
  <c r="H516"/>
  <c r="H501"/>
  <c r="H489"/>
  <c r="H459"/>
  <c r="H442"/>
  <c r="H437"/>
  <c r="H428"/>
  <c r="H409"/>
  <c r="H406"/>
  <c r="H399"/>
  <c r="H380"/>
  <c r="H366"/>
  <c r="H355"/>
  <c r="H345"/>
  <c r="H338"/>
  <c r="I83" i="7" s="1"/>
  <c r="H320" i="3"/>
  <c r="H299"/>
  <c r="I81" i="7" s="1"/>
  <c r="C38" i="9"/>
  <c r="H285" i="3"/>
  <c r="H280"/>
  <c r="H277"/>
  <c r="H268"/>
  <c r="H257"/>
  <c r="H243"/>
  <c r="H227"/>
  <c r="H217"/>
  <c r="H213"/>
  <c r="H201"/>
  <c r="H194"/>
  <c r="H181"/>
  <c r="H176"/>
  <c r="H161"/>
  <c r="H154"/>
  <c r="I55" i="7" s="1"/>
  <c r="H148" i="3"/>
  <c r="I54" i="7" s="1"/>
  <c r="H141" i="3"/>
  <c r="H135"/>
  <c r="I52" i="7" s="1"/>
  <c r="H129" i="3"/>
  <c r="I51" i="7" s="1"/>
  <c r="H120" i="3"/>
  <c r="I50" i="7" s="1"/>
  <c r="H113" i="3"/>
  <c r="H101"/>
  <c r="I48" i="7" s="1"/>
  <c r="H95" i="3"/>
  <c r="I47" i="7" s="1"/>
  <c r="H86" i="3"/>
  <c r="I46" i="7" s="1"/>
  <c r="H80" i="3"/>
  <c r="H73"/>
  <c r="I44" i="7" s="1"/>
  <c r="H64" i="3"/>
  <c r="I42" i="7" s="1"/>
  <c r="H48" i="3"/>
  <c r="I41" i="7" s="1"/>
  <c r="H41" i="3"/>
  <c r="H35"/>
  <c r="I39" i="7" s="1"/>
  <c r="H28" i="3"/>
  <c r="I30" i="7" s="1"/>
  <c r="H15" i="3"/>
  <c r="I29" i="7" s="1"/>
  <c r="H10" i="3"/>
  <c r="I28" i="7" s="1"/>
  <c r="D41" i="4"/>
  <c r="H1760" i="2"/>
  <c r="F142" i="7" s="1"/>
  <c r="H1745" i="2"/>
  <c r="F141" i="7" s="1"/>
  <c r="H1728" i="2"/>
  <c r="F140" i="7" s="1"/>
  <c r="H1716" i="2"/>
  <c r="F139" i="7" s="1"/>
  <c r="H1699" i="2"/>
  <c r="F138" i="7" s="1"/>
  <c r="H1682" i="2"/>
  <c r="F137" i="7" s="1"/>
  <c r="H1675" i="2"/>
  <c r="F136" i="7" s="1"/>
  <c r="H1659" i="2"/>
  <c r="F135" i="7" s="1"/>
  <c r="H1639" i="2"/>
  <c r="F134" i="7" s="1"/>
  <c r="H1607" i="2"/>
  <c r="F133" i="7" s="1"/>
  <c r="H1585" i="2"/>
  <c r="F132" i="7" s="1"/>
  <c r="H1567" i="2"/>
  <c r="F131" i="7" s="1"/>
  <c r="H1560" i="2"/>
  <c r="F130" i="7" s="1"/>
  <c r="H1553" i="2"/>
  <c r="F129" i="7" s="1"/>
  <c r="H1414" i="2"/>
  <c r="F121" i="7" s="1"/>
  <c r="H1539" i="2"/>
  <c r="H1523"/>
  <c r="F127" i="7" s="1"/>
  <c r="H1508" i="2"/>
  <c r="H1490"/>
  <c r="H1401"/>
  <c r="H1392"/>
  <c r="H1376"/>
  <c r="H1359"/>
  <c r="F117" i="7" s="1"/>
  <c r="H1341" i="2"/>
  <c r="H1327"/>
  <c r="F115" i="7" s="1"/>
  <c r="H1474" i="2"/>
  <c r="H1440"/>
  <c r="F123" i="7" s="1"/>
  <c r="H1316" i="2"/>
  <c r="H1300"/>
  <c r="F113" i="7" s="1"/>
  <c r="H1280" i="2"/>
  <c r="H1424"/>
  <c r="F122" i="7" s="1"/>
  <c r="H1254" i="2"/>
  <c r="F111" i="7" s="1"/>
  <c r="H1244" i="2"/>
  <c r="F110" i="7" s="1"/>
  <c r="H1205" i="2"/>
  <c r="F107" i="7" s="1"/>
  <c r="H1195" i="2"/>
  <c r="F106" i="7" s="1"/>
  <c r="H1184" i="2"/>
  <c r="F105" i="7" s="1"/>
  <c r="H1170" i="2"/>
  <c r="F104" i="7" s="1"/>
  <c r="H1151" i="2"/>
  <c r="F103" i="7" s="1"/>
  <c r="H1138" i="2"/>
  <c r="F102" i="7" s="1"/>
  <c r="H1129" i="2"/>
  <c r="F101" i="7" s="1"/>
  <c r="H1107" i="2"/>
  <c r="F100" i="7" s="1"/>
  <c r="H1101" i="2"/>
  <c r="F99" i="7" s="1"/>
  <c r="H1093" i="2"/>
  <c r="F98" i="7" s="1"/>
  <c r="H1085" i="2"/>
  <c r="F97" i="7" s="1"/>
  <c r="H1073" i="2"/>
  <c r="F96" i="7" s="1"/>
  <c r="H1052" i="2"/>
  <c r="F95" i="7" s="1"/>
  <c r="H1034" i="2"/>
  <c r="F94" i="7" s="1"/>
  <c r="H1020" i="2"/>
  <c r="F93" i="7" s="1"/>
  <c r="H1007" i="2"/>
  <c r="F92" i="7" s="1"/>
  <c r="H995" i="2"/>
  <c r="F91" i="7" s="1"/>
  <c r="H979" i="2"/>
  <c r="F90" i="7" s="1"/>
  <c r="H963" i="2"/>
  <c r="F89" i="7" s="1"/>
  <c r="H948" i="2"/>
  <c r="F88" i="7" s="1"/>
  <c r="H931" i="2"/>
  <c r="F87" i="7" s="1"/>
  <c r="H914" i="2"/>
  <c r="F85" i="7" s="1"/>
  <c r="H896" i="2"/>
  <c r="F83" i="7" s="1"/>
  <c r="H877" i="2"/>
  <c r="F82" i="7" s="1"/>
  <c r="H860" i="2"/>
  <c r="F81" i="7" s="1"/>
  <c r="H844" i="2"/>
  <c r="F80" i="7" s="1"/>
  <c r="H824" i="2"/>
  <c r="F76" i="7" s="1"/>
  <c r="H811" i="2"/>
  <c r="F74" i="7" s="1"/>
  <c r="H793" i="2"/>
  <c r="F73" i="7" s="1"/>
  <c r="H767" i="2"/>
  <c r="F71" i="7" s="1"/>
  <c r="H757" i="2"/>
  <c r="F70" i="7" s="1"/>
  <c r="H750" i="2"/>
  <c r="F69" i="7" s="1"/>
  <c r="H745" i="2"/>
  <c r="F68" i="7" s="1"/>
  <c r="H713" i="2"/>
  <c r="F66" i="7" s="1"/>
  <c r="H697" i="2"/>
  <c r="F65" i="7" s="1"/>
  <c r="H687" i="2"/>
  <c r="F64" i="7" s="1"/>
  <c r="H675" i="2"/>
  <c r="F62" i="7" s="1"/>
  <c r="H660" i="2"/>
  <c r="F61" i="7" s="1"/>
  <c r="H651" i="2"/>
  <c r="F60" i="7" s="1"/>
  <c r="H630" i="2"/>
  <c r="F59" i="7" s="1"/>
  <c r="H622" i="2"/>
  <c r="F58" i="7" s="1"/>
  <c r="H585" i="2"/>
  <c r="H573"/>
  <c r="H567"/>
  <c r="F54" i="7" s="1"/>
  <c r="H551" i="2"/>
  <c r="H519"/>
  <c r="H501"/>
  <c r="H477"/>
  <c r="F49" i="7" s="1"/>
  <c r="H436" i="2"/>
  <c r="H419"/>
  <c r="H402"/>
  <c r="H389"/>
  <c r="F43" i="7" s="1"/>
  <c r="H368" i="2"/>
  <c r="H336"/>
  <c r="H322"/>
  <c r="H311"/>
  <c r="F39" i="7" s="1"/>
  <c r="H297" i="2"/>
  <c r="H291"/>
  <c r="H285"/>
  <c r="H279"/>
  <c r="F35" i="7" s="1"/>
  <c r="H273" i="2"/>
  <c r="H267"/>
  <c r="H261"/>
  <c r="H255"/>
  <c r="F31" i="7" s="1"/>
  <c r="H249" i="2"/>
  <c r="H231"/>
  <c r="H601"/>
  <c r="H215"/>
  <c r="F28" i="7" s="1"/>
  <c r="H201" i="2"/>
  <c r="F27" i="7" s="1"/>
  <c r="H193" i="2"/>
  <c r="F26" i="7" s="1"/>
  <c r="H185" i="2"/>
  <c r="F25" i="7" s="1"/>
  <c r="H177" i="2"/>
  <c r="F24" i="7" s="1"/>
  <c r="H169" i="2"/>
  <c r="F23" i="7" s="1"/>
  <c r="H161" i="2"/>
  <c r="F22" i="7" s="1"/>
  <c r="H153" i="2"/>
  <c r="F21" i="7" s="1"/>
  <c r="H145" i="2"/>
  <c r="F20" i="7" s="1"/>
  <c r="H137" i="2"/>
  <c r="F19" i="7" s="1"/>
  <c r="H129" i="2"/>
  <c r="F18" i="7" s="1"/>
  <c r="H121" i="2"/>
  <c r="F17" i="7" s="1"/>
  <c r="H113" i="2"/>
  <c r="F16" i="7" s="1"/>
  <c r="H105" i="2"/>
  <c r="F15" i="7" s="1"/>
  <c r="H97" i="2"/>
  <c r="F14" i="7" s="1"/>
  <c r="H89" i="2"/>
  <c r="F13" i="7" s="1"/>
  <c r="H81" i="2"/>
  <c r="F12" i="7" s="1"/>
  <c r="H73" i="2"/>
  <c r="F11" i="7" s="1"/>
  <c r="H65" i="2"/>
  <c r="F10" i="7" s="1"/>
  <c r="H57" i="2"/>
  <c r="F9" i="7" s="1"/>
  <c r="H41" i="2"/>
  <c r="F7" i="7" s="1"/>
  <c r="H33" i="2"/>
  <c r="F6" i="7" s="1"/>
  <c r="H25" i="2"/>
  <c r="F53" i="7" l="1"/>
  <c r="F112"/>
  <c r="F124"/>
  <c r="F118"/>
  <c r="F57"/>
  <c r="F32"/>
  <c r="F36"/>
  <c r="F40"/>
  <c r="F44"/>
  <c r="F50"/>
  <c r="F126"/>
  <c r="F114"/>
  <c r="F116"/>
  <c r="I62"/>
  <c r="C26" i="9" s="1"/>
  <c r="I66" i="7"/>
  <c r="C30" i="9" s="1"/>
  <c r="I77" i="7"/>
  <c r="C35" i="9" s="1"/>
  <c r="I88" i="7"/>
  <c r="C43" i="9" s="1"/>
  <c r="I92" i="7"/>
  <c r="C47" i="9" s="1"/>
  <c r="I97" i="7"/>
  <c r="C52" i="9" s="1"/>
  <c r="I109" i="7"/>
  <c r="C56" i="9" s="1"/>
  <c r="C68"/>
  <c r="I126" i="7"/>
  <c r="C69" i="9" s="1"/>
  <c r="I132" i="7"/>
  <c r="C73" i="9" s="1"/>
  <c r="I138" i="7"/>
  <c r="C78" i="9" s="1"/>
  <c r="I142" i="7"/>
  <c r="I58"/>
  <c r="C23" i="9" s="1"/>
  <c r="I63" i="7"/>
  <c r="C27" i="9" s="1"/>
  <c r="I73" i="7"/>
  <c r="C31" i="9" s="1"/>
  <c r="I78" i="7"/>
  <c r="C36" i="9" s="1"/>
  <c r="I82" i="7"/>
  <c r="C40" i="9" s="1"/>
  <c r="I89" i="7"/>
  <c r="C44" i="9" s="1"/>
  <c r="I93" i="7"/>
  <c r="C48" i="9" s="1"/>
  <c r="I101" i="7"/>
  <c r="C53" i="9" s="1"/>
  <c r="I110" i="7"/>
  <c r="C57" i="9" s="1"/>
  <c r="C61"/>
  <c r="I123" i="7"/>
  <c r="I127"/>
  <c r="C70" i="9" s="1"/>
  <c r="I133" i="7"/>
  <c r="C74" i="9" s="1"/>
  <c r="I139" i="7"/>
  <c r="C79" i="9" s="1"/>
  <c r="I129" i="7"/>
  <c r="C72" i="9" s="1"/>
  <c r="C8"/>
  <c r="I40" i="7"/>
  <c r="C7" i="9" s="1"/>
  <c r="C12"/>
  <c r="I45" i="7"/>
  <c r="C16" i="9"/>
  <c r="I49" i="7"/>
  <c r="C15" i="9" s="1"/>
  <c r="C20"/>
  <c r="I53" i="7"/>
  <c r="C19" i="9" s="1"/>
  <c r="I60" i="7"/>
  <c r="C24" i="9" s="1"/>
  <c r="I64" i="7"/>
  <c r="C28" i="9" s="1"/>
  <c r="I74" i="7"/>
  <c r="C32" i="9" s="1"/>
  <c r="I79" i="7"/>
  <c r="C37" i="9" s="1"/>
  <c r="I90" i="7"/>
  <c r="C45" i="9" s="1"/>
  <c r="I95" i="7"/>
  <c r="C50" i="9" s="1"/>
  <c r="I104" i="7"/>
  <c r="C54" i="9" s="1"/>
  <c r="C58"/>
  <c r="I112" i="7"/>
  <c r="I134"/>
  <c r="C75" i="9" s="1"/>
  <c r="I61" i="7"/>
  <c r="C25" i="9" s="1"/>
  <c r="I65" i="7"/>
  <c r="C29" i="9" s="1"/>
  <c r="I76" i="7"/>
  <c r="C34" i="9" s="1"/>
  <c r="I87" i="7"/>
  <c r="C42" i="9" s="1"/>
  <c r="I91" i="7"/>
  <c r="C46" i="9" s="1"/>
  <c r="I96" i="7"/>
  <c r="C51" i="9" s="1"/>
  <c r="I105" i="7"/>
  <c r="C55" i="9" s="1"/>
  <c r="I136" i="7"/>
  <c r="C77" i="9" s="1"/>
  <c r="C80"/>
  <c r="I141" i="7"/>
  <c r="C81" i="9" s="1"/>
  <c r="C63"/>
  <c r="F30" i="7"/>
  <c r="F34"/>
  <c r="F38"/>
  <c r="F42"/>
  <c r="F56"/>
  <c r="F125"/>
  <c r="F119"/>
  <c r="F29"/>
  <c r="F33"/>
  <c r="F37"/>
  <c r="F41"/>
  <c r="F45"/>
  <c r="F55"/>
  <c r="F120"/>
  <c r="F128"/>
  <c r="C62" i="9"/>
  <c r="C59"/>
  <c r="C67"/>
  <c r="C14"/>
  <c r="C18"/>
  <c r="F5" i="7"/>
  <c r="C4" i="9"/>
  <c r="C41"/>
  <c r="C71"/>
  <c r="C39"/>
  <c r="C5"/>
  <c r="C9"/>
  <c r="C13"/>
  <c r="C17"/>
  <c r="C21"/>
  <c r="C11"/>
  <c r="C143" i="21"/>
  <c r="D143"/>
  <c r="F143"/>
  <c r="I143"/>
  <c r="C65" i="9" l="1"/>
  <c r="J79" i="21"/>
  <c r="K79" s="1"/>
  <c r="J127"/>
  <c r="K127" s="1"/>
  <c r="J91"/>
  <c r="K91" s="1"/>
  <c r="J124"/>
  <c r="J75"/>
  <c r="J57"/>
  <c r="J52"/>
  <c r="J50"/>
  <c r="J49"/>
  <c r="J44"/>
  <c r="J30"/>
  <c r="J29"/>
  <c r="K19"/>
  <c r="K20"/>
  <c r="K21"/>
  <c r="K22"/>
  <c r="K23"/>
  <c r="K24"/>
  <c r="K25"/>
  <c r="K26"/>
  <c r="K18"/>
  <c r="E19"/>
  <c r="E20"/>
  <c r="E21"/>
  <c r="E22"/>
  <c r="E23"/>
  <c r="E24"/>
  <c r="E25"/>
  <c r="E26"/>
  <c r="E18"/>
  <c r="G118"/>
  <c r="G78"/>
  <c r="H78" s="1"/>
  <c r="G42"/>
  <c r="G18"/>
  <c r="G19"/>
  <c r="H19" s="1"/>
  <c r="G20"/>
  <c r="H20" s="1"/>
  <c r="G21"/>
  <c r="H21" s="1"/>
  <c r="G22"/>
  <c r="H22" s="1"/>
  <c r="G23"/>
  <c r="H23" s="1"/>
  <c r="G24"/>
  <c r="H24" s="1"/>
  <c r="G25"/>
  <c r="H25" s="1"/>
  <c r="G26"/>
  <c r="H26" s="1"/>
  <c r="J137"/>
  <c r="J114"/>
  <c r="J94"/>
  <c r="J88"/>
  <c r="J51"/>
  <c r="J42"/>
  <c r="J78"/>
  <c r="K78" s="1"/>
  <c r="J104"/>
  <c r="G127"/>
  <c r="H127" s="1"/>
  <c r="G105"/>
  <c r="G91"/>
  <c r="H91" s="1"/>
  <c r="G79"/>
  <c r="H79" s="1"/>
  <c r="G56"/>
  <c r="H56" s="1"/>
  <c r="J143" l="1"/>
  <c r="H18"/>
  <c r="H7" i="19"/>
  <c r="E78" i="21"/>
  <c r="E79"/>
  <c r="E91"/>
  <c r="E127"/>
  <c r="E56"/>
  <c r="K80" i="7"/>
  <c r="J80"/>
  <c r="H80"/>
  <c r="G80"/>
  <c r="E80"/>
  <c r="D80"/>
  <c r="J860" i="2"/>
  <c r="H81" i="7" s="1"/>
  <c r="I860" i="2"/>
  <c r="G81" i="7" s="1"/>
  <c r="G53" i="21"/>
  <c r="G143" s="1"/>
  <c r="H832" i="2" l="1"/>
  <c r="F79" i="7" s="1"/>
  <c r="H92" l="1"/>
  <c r="G92"/>
  <c r="E92"/>
  <c r="E121"/>
  <c r="D121"/>
  <c r="E30" l="1"/>
  <c r="D30"/>
  <c r="K56"/>
  <c r="J56"/>
  <c r="C22" i="9"/>
  <c r="E56" i="7"/>
  <c r="D56"/>
  <c r="E27"/>
  <c r="E26" i="8" s="1"/>
  <c r="D27" i="7"/>
  <c r="D26" i="8" s="1"/>
  <c r="E26" i="7"/>
  <c r="E25" i="8" s="1"/>
  <c r="D26" i="7"/>
  <c r="D25" i="8" s="1"/>
  <c r="E25" i="7"/>
  <c r="E24" i="8" s="1"/>
  <c r="D25" i="7"/>
  <c r="D24" i="8" s="1"/>
  <c r="E24" i="7"/>
  <c r="E23" i="8" s="1"/>
  <c r="D24" i="7"/>
  <c r="D23" i="8" s="1"/>
  <c r="E23" i="7"/>
  <c r="E22" i="8" s="1"/>
  <c r="D23" i="7"/>
  <c r="D22" i="8" s="1"/>
  <c r="E22" i="7"/>
  <c r="E21" i="8" s="1"/>
  <c r="D22" i="7"/>
  <c r="D21" i="8" s="1"/>
  <c r="E21" i="7"/>
  <c r="E20" i="8" s="1"/>
  <c r="D21" i="7"/>
  <c r="D20" i="8" s="1"/>
  <c r="E20" i="7"/>
  <c r="E19" i="8" s="1"/>
  <c r="D20" i="7"/>
  <c r="D19" i="8" s="1"/>
  <c r="E19" i="7"/>
  <c r="E18" i="8" s="1"/>
  <c r="D19" i="7"/>
  <c r="D18" i="8" s="1"/>
  <c r="K5" i="21" l="1"/>
  <c r="K6"/>
  <c r="K7"/>
  <c r="K8"/>
  <c r="K9"/>
  <c r="K10"/>
  <c r="K11"/>
  <c r="K12"/>
  <c r="K13"/>
  <c r="K14"/>
  <c r="K15"/>
  <c r="K16"/>
  <c r="K17"/>
  <c r="K27"/>
  <c r="K28"/>
  <c r="K29"/>
  <c r="K30"/>
  <c r="K31"/>
  <c r="K32"/>
  <c r="K33"/>
  <c r="K34"/>
  <c r="K35"/>
  <c r="K36"/>
  <c r="K37"/>
  <c r="K38"/>
  <c r="K39"/>
  <c r="K40"/>
  <c r="K41"/>
  <c r="K42"/>
  <c r="K43"/>
  <c r="K44"/>
  <c r="K45"/>
  <c r="K46"/>
  <c r="K47"/>
  <c r="K48"/>
  <c r="K49"/>
  <c r="K50"/>
  <c r="K51"/>
  <c r="K52"/>
  <c r="K53"/>
  <c r="K54"/>
  <c r="K55"/>
  <c r="K57"/>
  <c r="K58"/>
  <c r="K59"/>
  <c r="K60"/>
  <c r="K61"/>
  <c r="K62"/>
  <c r="K63"/>
  <c r="K64"/>
  <c r="K65"/>
  <c r="K66"/>
  <c r="K67"/>
  <c r="K68"/>
  <c r="K69"/>
  <c r="K70"/>
  <c r="K71"/>
  <c r="K72"/>
  <c r="K73"/>
  <c r="K74"/>
  <c r="K75"/>
  <c r="K76"/>
  <c r="K77"/>
  <c r="K81"/>
  <c r="K80"/>
  <c r="K82"/>
  <c r="K83"/>
  <c r="K84"/>
  <c r="K85"/>
  <c r="K86"/>
  <c r="K87"/>
  <c r="K88"/>
  <c r="K89"/>
  <c r="K90"/>
  <c r="K93"/>
  <c r="K92"/>
  <c r="K94"/>
  <c r="K95"/>
  <c r="K96"/>
  <c r="K97"/>
  <c r="K98"/>
  <c r="K99"/>
  <c r="K100"/>
  <c r="K101"/>
  <c r="K102"/>
  <c r="K103"/>
  <c r="K104"/>
  <c r="K105"/>
  <c r="K106"/>
  <c r="K107"/>
  <c r="K108"/>
  <c r="K109"/>
  <c r="K110"/>
  <c r="K111"/>
  <c r="K112"/>
  <c r="K113"/>
  <c r="K114"/>
  <c r="K115"/>
  <c r="K116"/>
  <c r="K117"/>
  <c r="K118"/>
  <c r="K119"/>
  <c r="K120"/>
  <c r="K121"/>
  <c r="K122"/>
  <c r="K123"/>
  <c r="K124"/>
  <c r="K125"/>
  <c r="K126"/>
  <c r="K128"/>
  <c r="K129"/>
  <c r="K130"/>
  <c r="K131"/>
  <c r="K132"/>
  <c r="K133"/>
  <c r="K134"/>
  <c r="K135"/>
  <c r="K136"/>
  <c r="K137"/>
  <c r="K138"/>
  <c r="K139"/>
  <c r="K140"/>
  <c r="K141"/>
  <c r="K142"/>
  <c r="K4"/>
  <c r="H5"/>
  <c r="H6"/>
  <c r="H7"/>
  <c r="H8"/>
  <c r="H9"/>
  <c r="H10"/>
  <c r="H11"/>
  <c r="H12"/>
  <c r="H13"/>
  <c r="H14"/>
  <c r="H15"/>
  <c r="H16"/>
  <c r="H17"/>
  <c r="H27"/>
  <c r="H28"/>
  <c r="H29"/>
  <c r="H30"/>
  <c r="H31"/>
  <c r="H32"/>
  <c r="H33"/>
  <c r="H34"/>
  <c r="H35"/>
  <c r="H36"/>
  <c r="H37"/>
  <c r="H38"/>
  <c r="H39"/>
  <c r="H40"/>
  <c r="H41"/>
  <c r="H42"/>
  <c r="H43"/>
  <c r="H44"/>
  <c r="H45"/>
  <c r="H46"/>
  <c r="H47"/>
  <c r="H48"/>
  <c r="H49"/>
  <c r="H50"/>
  <c r="H51"/>
  <c r="H52"/>
  <c r="H53"/>
  <c r="H54"/>
  <c r="H55"/>
  <c r="H57"/>
  <c r="H58"/>
  <c r="H59"/>
  <c r="H60"/>
  <c r="H61"/>
  <c r="H62"/>
  <c r="H63"/>
  <c r="H64"/>
  <c r="H65"/>
  <c r="H66"/>
  <c r="H67"/>
  <c r="H68"/>
  <c r="H69"/>
  <c r="H70"/>
  <c r="H71"/>
  <c r="H72"/>
  <c r="H73"/>
  <c r="H74"/>
  <c r="H75"/>
  <c r="H76"/>
  <c r="H77"/>
  <c r="H81"/>
  <c r="H80"/>
  <c r="H82"/>
  <c r="H83"/>
  <c r="H84"/>
  <c r="H85"/>
  <c r="H86"/>
  <c r="H87"/>
  <c r="H88"/>
  <c r="H89"/>
  <c r="H90"/>
  <c r="H93"/>
  <c r="H92"/>
  <c r="H94"/>
  <c r="H95"/>
  <c r="H96"/>
  <c r="H97"/>
  <c r="H98"/>
  <c r="H99"/>
  <c r="H100"/>
  <c r="H101"/>
  <c r="H102"/>
  <c r="H103"/>
  <c r="H104"/>
  <c r="H105"/>
  <c r="H106"/>
  <c r="H107"/>
  <c r="H108"/>
  <c r="H109"/>
  <c r="H110"/>
  <c r="H111"/>
  <c r="H112"/>
  <c r="H113"/>
  <c r="H114"/>
  <c r="H115"/>
  <c r="H116"/>
  <c r="H117"/>
  <c r="H118"/>
  <c r="H119"/>
  <c r="H120"/>
  <c r="H121"/>
  <c r="H122"/>
  <c r="H123"/>
  <c r="H124"/>
  <c r="H125"/>
  <c r="H126"/>
  <c r="H128"/>
  <c r="H129"/>
  <c r="H130"/>
  <c r="H131"/>
  <c r="H132"/>
  <c r="H133"/>
  <c r="H134"/>
  <c r="H135"/>
  <c r="H136"/>
  <c r="H137"/>
  <c r="H138"/>
  <c r="H139"/>
  <c r="H140"/>
  <c r="H141"/>
  <c r="H142"/>
  <c r="H143"/>
  <c r="H4"/>
  <c r="E5"/>
  <c r="E6"/>
  <c r="E7"/>
  <c r="E8"/>
  <c r="E9"/>
  <c r="E10"/>
  <c r="E11"/>
  <c r="E12"/>
  <c r="E13"/>
  <c r="E14"/>
  <c r="E15"/>
  <c r="E16"/>
  <c r="E17"/>
  <c r="E27"/>
  <c r="E28"/>
  <c r="E29"/>
  <c r="E30"/>
  <c r="E31"/>
  <c r="E32"/>
  <c r="E33"/>
  <c r="E34"/>
  <c r="E35"/>
  <c r="E36"/>
  <c r="E37"/>
  <c r="E38"/>
  <c r="E39"/>
  <c r="E40"/>
  <c r="E41"/>
  <c r="E42"/>
  <c r="E43"/>
  <c r="E44"/>
  <c r="E45"/>
  <c r="E46"/>
  <c r="E47"/>
  <c r="E48"/>
  <c r="E49"/>
  <c r="E50"/>
  <c r="E51"/>
  <c r="E52"/>
  <c r="E53"/>
  <c r="E54"/>
  <c r="E55"/>
  <c r="E57"/>
  <c r="E58"/>
  <c r="E59"/>
  <c r="E60"/>
  <c r="E61"/>
  <c r="E62"/>
  <c r="E63"/>
  <c r="E64"/>
  <c r="E65"/>
  <c r="E66"/>
  <c r="E67"/>
  <c r="E68"/>
  <c r="E69"/>
  <c r="E70"/>
  <c r="E71"/>
  <c r="E72"/>
  <c r="E73"/>
  <c r="E74"/>
  <c r="E75"/>
  <c r="E76"/>
  <c r="E77"/>
  <c r="E81"/>
  <c r="E80"/>
  <c r="E82"/>
  <c r="E83"/>
  <c r="E84"/>
  <c r="E85"/>
  <c r="E86"/>
  <c r="E87"/>
  <c r="E88"/>
  <c r="E89"/>
  <c r="E90"/>
  <c r="E93"/>
  <c r="E92"/>
  <c r="E94"/>
  <c r="E95"/>
  <c r="E96"/>
  <c r="E97"/>
  <c r="E98"/>
  <c r="E99"/>
  <c r="E100"/>
  <c r="E101"/>
  <c r="E102"/>
  <c r="E103"/>
  <c r="E104"/>
  <c r="E105"/>
  <c r="E106"/>
  <c r="E107"/>
  <c r="E108"/>
  <c r="E109"/>
  <c r="E110"/>
  <c r="E111"/>
  <c r="E112"/>
  <c r="E113"/>
  <c r="E114"/>
  <c r="E115"/>
  <c r="E116"/>
  <c r="E117"/>
  <c r="E118"/>
  <c r="E119"/>
  <c r="E120"/>
  <c r="E121"/>
  <c r="E122"/>
  <c r="E123"/>
  <c r="E124"/>
  <c r="E125"/>
  <c r="E126"/>
  <c r="E128"/>
  <c r="E129"/>
  <c r="E130"/>
  <c r="E131"/>
  <c r="E132"/>
  <c r="E133"/>
  <c r="E134"/>
  <c r="E135"/>
  <c r="E136"/>
  <c r="E137"/>
  <c r="E138"/>
  <c r="E139"/>
  <c r="E140"/>
  <c r="E141"/>
  <c r="E142"/>
  <c r="E143"/>
  <c r="E4"/>
  <c r="K143" l="1"/>
  <c r="K5" i="19"/>
  <c r="K6"/>
  <c r="K7"/>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4"/>
  <c r="H5"/>
  <c r="H6"/>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4"/>
  <c r="E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4"/>
  <c r="I280" i="3" l="1"/>
  <c r="I311" i="2" l="1"/>
  <c r="E41" i="7" l="1"/>
  <c r="E40"/>
  <c r="J1765" i="2" l="1"/>
  <c r="C5" i="18" l="1"/>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8"/>
  <c r="C99"/>
  <c r="C100"/>
  <c r="C101"/>
  <c r="C102"/>
  <c r="C103"/>
  <c r="C104"/>
  <c r="C105"/>
  <c r="C106"/>
  <c r="C107"/>
  <c r="C108"/>
  <c r="C109"/>
  <c r="C110"/>
  <c r="C111"/>
  <c r="C112"/>
  <c r="C113"/>
  <c r="C114"/>
  <c r="C115"/>
  <c r="C116"/>
  <c r="C117"/>
  <c r="C118"/>
  <c r="C119"/>
  <c r="C120"/>
  <c r="C121"/>
  <c r="C122"/>
  <c r="C123"/>
  <c r="C124"/>
  <c r="C125"/>
  <c r="C126"/>
  <c r="C4"/>
  <c r="C3"/>
  <c r="D261" i="4"/>
  <c r="D163"/>
  <c r="E163"/>
  <c r="F163"/>
  <c r="D104" i="14" l="1"/>
  <c r="J584" i="3" l="1"/>
  <c r="I584"/>
  <c r="C228" i="18" l="1"/>
  <c r="C229"/>
  <c r="C230"/>
  <c r="C231"/>
  <c r="C232"/>
  <c r="C233"/>
  <c r="C234"/>
  <c r="C235"/>
  <c r="C236"/>
  <c r="C237"/>
  <c r="C238"/>
  <c r="C239"/>
  <c r="C240"/>
  <c r="C241"/>
  <c r="C242"/>
  <c r="C243"/>
  <c r="C244"/>
  <c r="C245"/>
  <c r="C246"/>
  <c r="C247"/>
  <c r="C248"/>
  <c r="C249"/>
  <c r="C250"/>
  <c r="C251"/>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227"/>
  <c r="C224"/>
  <c r="C223"/>
  <c r="C222"/>
  <c r="C221"/>
  <c r="C218"/>
  <c r="C217"/>
  <c r="C215"/>
  <c r="C208"/>
  <c r="C192"/>
  <c r="C191"/>
  <c r="C189"/>
  <c r="C188"/>
  <c r="C186"/>
  <c r="C185"/>
  <c r="C179"/>
  <c r="C178"/>
  <c r="C177"/>
  <c r="C175"/>
  <c r="C173"/>
  <c r="C172"/>
  <c r="C170"/>
  <c r="C169"/>
  <c r="C162"/>
  <c r="C161"/>
  <c r="C160"/>
  <c r="C159"/>
  <c r="C154"/>
  <c r="C152"/>
  <c r="C150"/>
  <c r="C148"/>
  <c r="C147"/>
  <c r="C146"/>
  <c r="C145"/>
  <c r="C144"/>
  <c r="C142"/>
  <c r="C141"/>
  <c r="C140"/>
  <c r="C137"/>
  <c r="C135"/>
  <c r="C134"/>
  <c r="C133"/>
  <c r="C132"/>
  <c r="C131"/>
  <c r="J1392" i="2" l="1"/>
  <c r="I1392"/>
  <c r="F307" i="4" l="1"/>
  <c r="E49" i="14" l="1"/>
  <c r="D100"/>
  <c r="D101"/>
  <c r="D102"/>
  <c r="E12" i="16" l="1"/>
  <c r="D12"/>
  <c r="D160" i="4"/>
  <c r="D28" i="16" s="1"/>
  <c r="D145" i="4"/>
  <c r="D26" i="16" s="1"/>
  <c r="E142" i="4"/>
  <c r="E25" i="16" s="1"/>
  <c r="D142" i="4"/>
  <c r="D25" i="16" s="1"/>
  <c r="E38" i="4"/>
  <c r="E11" i="16" s="1"/>
  <c r="D38" i="4"/>
  <c r="D11" i="16" s="1"/>
  <c r="E34" i="4"/>
  <c r="E10" i="16" s="1"/>
  <c r="E31" i="4"/>
  <c r="E9" i="16" s="1"/>
  <c r="E28" i="4"/>
  <c r="E8" i="16" s="1"/>
  <c r="E21" i="4"/>
  <c r="E7" i="16" s="1"/>
  <c r="E16" i="4"/>
  <c r="E6" i="16" s="1"/>
  <c r="E10" i="4"/>
  <c r="E5" i="16" s="1"/>
  <c r="D16" i="4"/>
  <c r="D6" i="16" s="1"/>
  <c r="D10" i="4"/>
  <c r="D5" i="16" s="1"/>
  <c r="D306" i="4"/>
  <c r="D54" i="16" s="1"/>
  <c r="D27" l="1"/>
  <c r="H11"/>
  <c r="D79" i="4"/>
  <c r="H23" i="16"/>
  <c r="E136" i="4"/>
  <c r="E23" i="16" s="1"/>
  <c r="D136" i="4"/>
  <c r="D23" i="16" s="1"/>
  <c r="C97" i="18" l="1"/>
  <c r="C127" s="1"/>
  <c r="D81" i="4"/>
  <c r="H5" i="16" l="1"/>
  <c r="H6"/>
  <c r="H7"/>
  <c r="H8"/>
  <c r="H9"/>
  <c r="H10"/>
  <c r="H12"/>
  <c r="H13"/>
  <c r="H14"/>
  <c r="H15"/>
  <c r="E6" i="4"/>
  <c r="E4" i="16" s="1"/>
  <c r="E48" i="4"/>
  <c r="E13" i="16" s="1"/>
  <c r="E51" i="4"/>
  <c r="E14" i="16" s="1"/>
  <c r="E54" i="4"/>
  <c r="E15" i="16" s="1"/>
  <c r="E57" i="4"/>
  <c r="E16" i="16" s="1"/>
  <c r="E60" i="4"/>
  <c r="E17" i="16" s="1"/>
  <c r="H46"/>
  <c r="H45"/>
  <c r="H44"/>
  <c r="H43"/>
  <c r="H42"/>
  <c r="D60" i="4"/>
  <c r="D17" i="16" s="1"/>
  <c r="H17"/>
  <c r="D170" i="4"/>
  <c r="D30" i="16" s="1"/>
  <c r="E170" i="4"/>
  <c r="E30" i="16" s="1"/>
  <c r="H30"/>
  <c r="D195" i="4"/>
  <c r="D33" i="16" s="1"/>
  <c r="E195" i="4"/>
  <c r="E33" i="16" s="1"/>
  <c r="H33"/>
  <c r="D6" i="4"/>
  <c r="D4" i="16" s="1"/>
  <c r="H47"/>
  <c r="H48"/>
  <c r="H4" l="1"/>
  <c r="E325" i="4"/>
  <c r="D325"/>
  <c r="E145"/>
  <c r="E26" i="16" s="1"/>
  <c r="E160" i="4" l="1"/>
  <c r="E28" i="16" l="1"/>
  <c r="E27"/>
  <c r="H37"/>
  <c r="E226" i="4"/>
  <c r="E37" i="16" s="1"/>
  <c r="D226" i="4"/>
  <c r="D37" i="16" s="1"/>
  <c r="D186" i="4" l="1"/>
  <c r="D31" i="16" s="1"/>
  <c r="E186" i="4"/>
  <c r="E31" i="16" s="1"/>
  <c r="D57" i="4" l="1"/>
  <c r="D16" i="16" s="1"/>
  <c r="D54" i="4"/>
  <c r="D15" i="16" s="1"/>
  <c r="D51" i="4"/>
  <c r="D14" i="16" s="1"/>
  <c r="D34" i="4"/>
  <c r="D10" i="16" s="1"/>
  <c r="D31" i="4"/>
  <c r="D9" i="16" s="1"/>
  <c r="E247" i="4"/>
  <c r="E42" i="16" s="1"/>
  <c r="D247" i="4"/>
  <c r="D42" i="16" s="1"/>
  <c r="E288" i="4"/>
  <c r="E51" i="16" s="1"/>
  <c r="D288" i="4"/>
  <c r="D51" i="16" s="1"/>
  <c r="D48" i="4"/>
  <c r="D13" i="16" s="1"/>
  <c r="D337" i="4"/>
  <c r="D333"/>
  <c r="D315"/>
  <c r="D329" s="1"/>
  <c r="D295"/>
  <c r="D53" i="16" s="1"/>
  <c r="D291" i="4"/>
  <c r="D52" i="16" s="1"/>
  <c r="D283" i="4"/>
  <c r="D50" i="16" s="1"/>
  <c r="D277" i="4"/>
  <c r="D49" i="16" s="1"/>
  <c r="D273" i="4"/>
  <c r="D48" i="16" s="1"/>
  <c r="D269" i="4"/>
  <c r="D47" i="16" s="1"/>
  <c r="D265" i="4"/>
  <c r="D46" i="16" s="1"/>
  <c r="D45"/>
  <c r="D254" i="4"/>
  <c r="D44" i="16" s="1"/>
  <c r="D251" i="4"/>
  <c r="D43" i="16" s="1"/>
  <c r="D241" i="4"/>
  <c r="D238"/>
  <c r="D41" i="16" s="1"/>
  <c r="D235" i="4"/>
  <c r="D40" i="16" s="1"/>
  <c r="D232" i="4"/>
  <c r="D39" i="16" s="1"/>
  <c r="D229" i="4"/>
  <c r="D38" i="16" s="1"/>
  <c r="D222" i="4"/>
  <c r="D36" i="16" s="1"/>
  <c r="D219" i="4"/>
  <c r="D35" i="16" s="1"/>
  <c r="D203" i="4"/>
  <c r="D34" i="16" s="1"/>
  <c r="D192" i="4"/>
  <c r="D32" i="16" s="1"/>
  <c r="D166" i="4"/>
  <c r="D29" i="16" s="1"/>
  <c r="D139" i="4"/>
  <c r="D24" i="16" s="1"/>
  <c r="D129" i="4"/>
  <c r="D22" i="16" s="1"/>
  <c r="D106" i="4"/>
  <c r="D21" i="16" s="1"/>
  <c r="D93" i="4"/>
  <c r="D20" i="16" s="1"/>
  <c r="D84" i="4"/>
  <c r="D19" i="16" s="1"/>
  <c r="D18"/>
  <c r="D28" i="4"/>
  <c r="D8" i="16" s="1"/>
  <c r="D21" i="4"/>
  <c r="D7" i="16" s="1"/>
  <c r="D55" l="1"/>
  <c r="H16"/>
  <c r="D307" i="4"/>
  <c r="D309"/>
  <c r="C252" i="18" l="1"/>
  <c r="C327" s="1"/>
  <c r="I824" i="2" l="1"/>
  <c r="C156" i="18"/>
  <c r="I249" i="2"/>
  <c r="G30" i="7" s="1"/>
  <c r="I120" i="3" l="1"/>
  <c r="J120"/>
  <c r="H715" i="2"/>
  <c r="H459"/>
  <c r="H463" s="1"/>
  <c r="F48" i="7" s="1"/>
  <c r="H444" i="2"/>
  <c r="H450" s="1"/>
  <c r="F46" i="7" s="1"/>
  <c r="F47" l="1"/>
  <c r="C130" i="18"/>
  <c r="H727" i="2"/>
  <c r="F67" i="7" s="1"/>
  <c r="D12" i="10"/>
  <c r="J227" i="3"/>
  <c r="I227"/>
  <c r="F52" i="7" l="1"/>
  <c r="F51"/>
  <c r="E100" i="14"/>
  <c r="E101"/>
  <c r="E102"/>
  <c r="D103"/>
  <c r="E103"/>
  <c r="E104"/>
  <c r="C104"/>
  <c r="C103"/>
  <c r="C102"/>
  <c r="C101"/>
  <c r="C100"/>
  <c r="C96"/>
  <c r="E96"/>
  <c r="F95"/>
  <c r="F94"/>
  <c r="F93"/>
  <c r="F92"/>
  <c r="F91"/>
  <c r="F90"/>
  <c r="F89"/>
  <c r="F88"/>
  <c r="F87"/>
  <c r="F86"/>
  <c r="F85"/>
  <c r="F83"/>
  <c r="F82"/>
  <c r="F81"/>
  <c r="F80"/>
  <c r="F79"/>
  <c r="F78"/>
  <c r="F77"/>
  <c r="F76"/>
  <c r="F74"/>
  <c r="F73"/>
  <c r="F72"/>
  <c r="F71"/>
  <c r="F69"/>
  <c r="F68"/>
  <c r="F67"/>
  <c r="C56"/>
  <c r="F59"/>
  <c r="F62"/>
  <c r="F63"/>
  <c r="C64"/>
  <c r="E64"/>
  <c r="F58"/>
  <c r="F34"/>
  <c r="F35"/>
  <c r="F36"/>
  <c r="F37"/>
  <c r="F38"/>
  <c r="F40"/>
  <c r="F41"/>
  <c r="F42"/>
  <c r="F43"/>
  <c r="F44"/>
  <c r="F45"/>
  <c r="F46"/>
  <c r="F47"/>
  <c r="F48"/>
  <c r="F50"/>
  <c r="F51"/>
  <c r="F52"/>
  <c r="F53"/>
  <c r="F54"/>
  <c r="F55"/>
  <c r="F33"/>
  <c r="F7"/>
  <c r="F8"/>
  <c r="F9"/>
  <c r="F10"/>
  <c r="F12"/>
  <c r="F13"/>
  <c r="F14"/>
  <c r="F15"/>
  <c r="F16"/>
  <c r="F17"/>
  <c r="F18"/>
  <c r="F19"/>
  <c r="F20"/>
  <c r="F21"/>
  <c r="F22"/>
  <c r="F23"/>
  <c r="F24"/>
  <c r="F25"/>
  <c r="F26"/>
  <c r="F27"/>
  <c r="F28"/>
  <c r="F29"/>
  <c r="F30"/>
  <c r="F6"/>
  <c r="C31"/>
  <c r="C98" s="1"/>
  <c r="E31"/>
  <c r="D53" i="13"/>
  <c r="F84" i="14"/>
  <c r="F70"/>
  <c r="F75"/>
  <c r="D66"/>
  <c r="D96" s="1"/>
  <c r="D64"/>
  <c r="F60"/>
  <c r="E56"/>
  <c r="D49"/>
  <c r="F39"/>
  <c r="D31"/>
  <c r="I129" i="2"/>
  <c r="J129"/>
  <c r="I121"/>
  <c r="J121"/>
  <c r="I113"/>
  <c r="J113"/>
  <c r="I105"/>
  <c r="J105"/>
  <c r="I97"/>
  <c r="J97"/>
  <c r="I89"/>
  <c r="J89"/>
  <c r="I81"/>
  <c r="J81"/>
  <c r="I73"/>
  <c r="J73"/>
  <c r="I65"/>
  <c r="J65"/>
  <c r="I57"/>
  <c r="J57"/>
  <c r="I49"/>
  <c r="J49"/>
  <c r="I41"/>
  <c r="J41"/>
  <c r="I530" i="3"/>
  <c r="I804" s="1"/>
  <c r="I532"/>
  <c r="E98" i="14" l="1"/>
  <c r="F49"/>
  <c r="F56" s="1"/>
  <c r="F101"/>
  <c r="F102"/>
  <c r="F104"/>
  <c r="F31"/>
  <c r="F64"/>
  <c r="D56"/>
  <c r="D98" s="1"/>
  <c r="F61"/>
  <c r="F11"/>
  <c r="F66"/>
  <c r="F96" s="1"/>
  <c r="F100"/>
  <c r="F103"/>
  <c r="F98" l="1"/>
  <c r="J577" i="3"/>
  <c r="I577"/>
  <c r="J243"/>
  <c r="J80"/>
  <c r="J1716" i="2"/>
  <c r="I1716"/>
  <c r="J793" l="1"/>
  <c r="I767"/>
  <c r="J767"/>
  <c r="J750"/>
  <c r="J477"/>
  <c r="J25"/>
  <c r="E114" i="4" l="1"/>
  <c r="H813" i="2" l="1"/>
  <c r="C76" i="7" s="1"/>
  <c r="H632" i="2"/>
  <c r="I5"/>
  <c r="H1765" l="1"/>
  <c r="C60" i="7"/>
  <c r="C144" s="1"/>
  <c r="C129" i="18"/>
  <c r="J231" i="2"/>
  <c r="E37" i="7" l="1"/>
  <c r="C31" i="13"/>
  <c r="E31"/>
  <c r="C60"/>
  <c r="E60"/>
  <c r="C101"/>
  <c r="E101"/>
  <c r="E69"/>
  <c r="C69"/>
  <c r="C110"/>
  <c r="D110"/>
  <c r="E110"/>
  <c r="E109"/>
  <c r="E108"/>
  <c r="E107"/>
  <c r="E106"/>
  <c r="D109"/>
  <c r="D106"/>
  <c r="C109"/>
  <c r="C108"/>
  <c r="C107"/>
  <c r="C106"/>
  <c r="D89"/>
  <c r="D108" s="1"/>
  <c r="D75"/>
  <c r="D63"/>
  <c r="F63" s="1"/>
  <c r="F53"/>
  <c r="F11"/>
  <c r="F7"/>
  <c r="F8"/>
  <c r="F9"/>
  <c r="F10"/>
  <c r="F12"/>
  <c r="F13"/>
  <c r="F14"/>
  <c r="F15"/>
  <c r="F16"/>
  <c r="F17"/>
  <c r="F18"/>
  <c r="F19"/>
  <c r="F20"/>
  <c r="F21"/>
  <c r="F22"/>
  <c r="F23"/>
  <c r="F24"/>
  <c r="F25"/>
  <c r="F26"/>
  <c r="F27"/>
  <c r="F28"/>
  <c r="F29"/>
  <c r="F30"/>
  <c r="F33"/>
  <c r="F34"/>
  <c r="F35"/>
  <c r="F36"/>
  <c r="F37"/>
  <c r="F38"/>
  <c r="F39"/>
  <c r="F40"/>
  <c r="F41"/>
  <c r="F42"/>
  <c r="F43"/>
  <c r="F44"/>
  <c r="F45"/>
  <c r="F46"/>
  <c r="F47"/>
  <c r="F48"/>
  <c r="F49"/>
  <c r="F50"/>
  <c r="F51"/>
  <c r="F52"/>
  <c r="F54"/>
  <c r="F55"/>
  <c r="F56"/>
  <c r="F57"/>
  <c r="F58"/>
  <c r="F59"/>
  <c r="F62"/>
  <c r="F64"/>
  <c r="F65"/>
  <c r="F66"/>
  <c r="F67"/>
  <c r="F68"/>
  <c r="F71"/>
  <c r="F72"/>
  <c r="F73"/>
  <c r="F74"/>
  <c r="F76"/>
  <c r="F77"/>
  <c r="F78"/>
  <c r="F79"/>
  <c r="F80"/>
  <c r="F81"/>
  <c r="F82"/>
  <c r="F83"/>
  <c r="F84"/>
  <c r="F85"/>
  <c r="F86"/>
  <c r="F87"/>
  <c r="F88"/>
  <c r="F89"/>
  <c r="F90"/>
  <c r="F91"/>
  <c r="F92"/>
  <c r="F93"/>
  <c r="F94"/>
  <c r="F95"/>
  <c r="F96"/>
  <c r="F97"/>
  <c r="F98"/>
  <c r="F99"/>
  <c r="F100"/>
  <c r="F6"/>
  <c r="G27" i="10"/>
  <c r="G17"/>
  <c r="G18" s="1"/>
  <c r="G29" s="1"/>
  <c r="G31" s="1"/>
  <c r="G12"/>
  <c r="G13" s="1"/>
  <c r="D8" i="12"/>
  <c r="G27"/>
  <c r="F27"/>
  <c r="E27"/>
  <c r="D27"/>
  <c r="E18"/>
  <c r="E30" s="1"/>
  <c r="D18"/>
  <c r="D30" s="1"/>
  <c r="D32" s="1"/>
  <c r="G17"/>
  <c r="G18" s="1"/>
  <c r="G30" s="1"/>
  <c r="G32" s="1"/>
  <c r="F17"/>
  <c r="F18" s="1"/>
  <c r="F30" s="1"/>
  <c r="F32" s="1"/>
  <c r="G12"/>
  <c r="G13" s="1"/>
  <c r="F12"/>
  <c r="F13" s="1"/>
  <c r="E12"/>
  <c r="E13" s="1"/>
  <c r="D12"/>
  <c r="D13" s="1"/>
  <c r="D101" i="13" l="1"/>
  <c r="E103"/>
  <c r="C103"/>
  <c r="F31"/>
  <c r="D107"/>
  <c r="F107" s="1"/>
  <c r="F60"/>
  <c r="F108"/>
  <c r="F75"/>
  <c r="F101" s="1"/>
  <c r="D60"/>
  <c r="D31"/>
  <c r="D69"/>
  <c r="F69"/>
  <c r="F106"/>
  <c r="F110"/>
  <c r="F109"/>
  <c r="G20" i="10"/>
  <c r="G28"/>
  <c r="E28" i="12"/>
  <c r="E20"/>
  <c r="E31" s="1"/>
  <c r="G28"/>
  <c r="G20"/>
  <c r="D28"/>
  <c r="D20"/>
  <c r="F28"/>
  <c r="F20"/>
  <c r="D29"/>
  <c r="E32"/>
  <c r="D103" i="13" l="1"/>
  <c r="F103"/>
  <c r="G107" s="1"/>
  <c r="J201" i="3"/>
  <c r="I201"/>
  <c r="G109" i="13" l="1"/>
  <c r="G31"/>
  <c r="G101"/>
  <c r="G60"/>
  <c r="G69"/>
  <c r="G110"/>
  <c r="G106"/>
  <c r="G108"/>
  <c r="F27" i="10" l="1"/>
  <c r="E27"/>
  <c r="E337" i="4"/>
  <c r="E333"/>
  <c r="E315"/>
  <c r="E306"/>
  <c r="E54" i="16" s="1"/>
  <c r="H53"/>
  <c r="E295" i="4"/>
  <c r="E53" i="16" s="1"/>
  <c r="H52"/>
  <c r="E291" i="4"/>
  <c r="E52" i="16" s="1"/>
  <c r="H51"/>
  <c r="E283" i="4"/>
  <c r="E50" i="16" s="1"/>
  <c r="H50"/>
  <c r="H49"/>
  <c r="E277" i="4"/>
  <c r="E49" i="16" s="1"/>
  <c r="E273" i="4"/>
  <c r="E48" i="16" s="1"/>
  <c r="E269" i="4"/>
  <c r="E47" i="16" s="1"/>
  <c r="E265" i="4"/>
  <c r="E46" i="16" s="1"/>
  <c r="E261" i="4"/>
  <c r="E45" i="16" s="1"/>
  <c r="E254" i="4"/>
  <c r="E44" i="16" s="1"/>
  <c r="E251" i="4"/>
  <c r="E43" i="16" s="1"/>
  <c r="E241" i="4"/>
  <c r="H41" i="16"/>
  <c r="E238" i="4"/>
  <c r="E41" i="16" s="1"/>
  <c r="H40"/>
  <c r="E235" i="4"/>
  <c r="E40" i="16" s="1"/>
  <c r="H39"/>
  <c r="E232" i="4"/>
  <c r="E39" i="16" s="1"/>
  <c r="E229" i="4"/>
  <c r="E38" i="16" s="1"/>
  <c r="H36"/>
  <c r="E222" i="4"/>
  <c r="E36" i="16" s="1"/>
  <c r="E219" i="4"/>
  <c r="E35" i="16" s="1"/>
  <c r="E203" i="4"/>
  <c r="E34" i="16" s="1"/>
  <c r="E192" i="4"/>
  <c r="E32" i="16" s="1"/>
  <c r="H29"/>
  <c r="E166" i="4"/>
  <c r="E29" i="16" s="1"/>
  <c r="H24"/>
  <c r="E139" i="4"/>
  <c r="E24" i="16" s="1"/>
  <c r="H25"/>
  <c r="E129" i="4"/>
  <c r="E22" i="16" s="1"/>
  <c r="E106" i="4"/>
  <c r="E21" i="16" s="1"/>
  <c r="E93" i="4"/>
  <c r="E20" i="16" s="1"/>
  <c r="H20"/>
  <c r="H19"/>
  <c r="E84" i="4"/>
  <c r="E19" i="16" s="1"/>
  <c r="E81" i="4"/>
  <c r="E18" i="16" s="1"/>
  <c r="H26" l="1"/>
  <c r="H28"/>
  <c r="H27"/>
  <c r="H18"/>
  <c r="E55"/>
  <c r="E307" i="4"/>
  <c r="E309"/>
  <c r="H31" i="16"/>
  <c r="E329" i="4"/>
  <c r="H21" i="16"/>
  <c r="H35"/>
  <c r="H54"/>
  <c r="H22"/>
  <c r="H34"/>
  <c r="H38" l="1"/>
  <c r="F6" i="10" l="1"/>
  <c r="H32" i="16"/>
  <c r="H55" s="1"/>
  <c r="F309" i="4"/>
  <c r="C206" i="18" l="1"/>
  <c r="C220"/>
  <c r="C184"/>
  <c r="I1073" i="2"/>
  <c r="J1073"/>
  <c r="I1034"/>
  <c r="G94" i="7" s="1"/>
  <c r="J1034" i="2"/>
  <c r="I573"/>
  <c r="J573"/>
  <c r="C211" i="18"/>
  <c r="C198" l="1"/>
  <c r="C214"/>
  <c r="C210"/>
  <c r="C216"/>
  <c r="C213"/>
  <c r="C202"/>
  <c r="E13" i="9"/>
  <c r="E15"/>
  <c r="E21"/>
  <c r="E26"/>
  <c r="E30"/>
  <c r="E31"/>
  <c r="D27" i="10"/>
  <c r="C204" i="18" l="1"/>
  <c r="C187"/>
  <c r="C182"/>
  <c r="D13" i="10"/>
  <c r="D28" s="1"/>
  <c r="F12"/>
  <c r="F13" s="1"/>
  <c r="E12"/>
  <c r="E13" s="1"/>
  <c r="E28" s="1"/>
  <c r="C174" i="18" l="1"/>
  <c r="C207"/>
  <c r="C183"/>
  <c r="C176"/>
  <c r="F28" i="10"/>
  <c r="D75" i="7"/>
  <c r="E75"/>
  <c r="G75"/>
  <c r="H75"/>
  <c r="J6"/>
  <c r="K6"/>
  <c r="J7"/>
  <c r="K7"/>
  <c r="J8"/>
  <c r="K8"/>
  <c r="J9"/>
  <c r="K9"/>
  <c r="J10"/>
  <c r="K10"/>
  <c r="J11"/>
  <c r="K11"/>
  <c r="J12"/>
  <c r="K12"/>
  <c r="J13"/>
  <c r="K13"/>
  <c r="J14"/>
  <c r="K14"/>
  <c r="J15"/>
  <c r="K15"/>
  <c r="J16"/>
  <c r="K16"/>
  <c r="J17"/>
  <c r="K17"/>
  <c r="J18"/>
  <c r="K18"/>
  <c r="C6" i="9"/>
  <c r="J31" i="7"/>
  <c r="K31"/>
  <c r="J32"/>
  <c r="K32"/>
  <c r="J33"/>
  <c r="K33"/>
  <c r="J34"/>
  <c r="K34"/>
  <c r="J35"/>
  <c r="K35"/>
  <c r="J36"/>
  <c r="K36"/>
  <c r="J37"/>
  <c r="K37"/>
  <c r="C10" i="9"/>
  <c r="J43" i="7"/>
  <c r="J59"/>
  <c r="K59"/>
  <c r="K62"/>
  <c r="K66"/>
  <c r="J67"/>
  <c r="K67"/>
  <c r="J68"/>
  <c r="K68"/>
  <c r="J69"/>
  <c r="K69"/>
  <c r="J70"/>
  <c r="K70"/>
  <c r="J71"/>
  <c r="K71"/>
  <c r="J72"/>
  <c r="K72"/>
  <c r="K73"/>
  <c r="J84"/>
  <c r="K84"/>
  <c r="J85"/>
  <c r="K85"/>
  <c r="J86"/>
  <c r="K86"/>
  <c r="J98"/>
  <c r="K98"/>
  <c r="J99"/>
  <c r="K99"/>
  <c r="J100"/>
  <c r="K100"/>
  <c r="J102"/>
  <c r="K102"/>
  <c r="J103"/>
  <c r="K103"/>
  <c r="J106"/>
  <c r="K106"/>
  <c r="J107"/>
  <c r="K107"/>
  <c r="J108"/>
  <c r="K108"/>
  <c r="J111"/>
  <c r="K111"/>
  <c r="C66" i="9"/>
  <c r="C60"/>
  <c r="J115" i="7"/>
  <c r="K115"/>
  <c r="C64" i="9"/>
  <c r="J130" i="7"/>
  <c r="K130"/>
  <c r="J131"/>
  <c r="K131"/>
  <c r="J137"/>
  <c r="K137"/>
  <c r="J143"/>
  <c r="K143"/>
  <c r="J5"/>
  <c r="K5"/>
  <c r="D63"/>
  <c r="E63"/>
  <c r="G63"/>
  <c r="H63"/>
  <c r="D6"/>
  <c r="E6"/>
  <c r="D7"/>
  <c r="E7"/>
  <c r="G7"/>
  <c r="H7"/>
  <c r="D8"/>
  <c r="E8"/>
  <c r="G8"/>
  <c r="H8"/>
  <c r="D9"/>
  <c r="E9"/>
  <c r="G9"/>
  <c r="H9"/>
  <c r="D10"/>
  <c r="E10"/>
  <c r="G10"/>
  <c r="H10"/>
  <c r="D11"/>
  <c r="E11"/>
  <c r="G11"/>
  <c r="H11"/>
  <c r="D12"/>
  <c r="E12"/>
  <c r="G12"/>
  <c r="H12"/>
  <c r="D13"/>
  <c r="E13"/>
  <c r="G13"/>
  <c r="H13"/>
  <c r="D14"/>
  <c r="E14"/>
  <c r="G14"/>
  <c r="H14"/>
  <c r="D15"/>
  <c r="E15"/>
  <c r="G15"/>
  <c r="H15"/>
  <c r="D16"/>
  <c r="E16"/>
  <c r="G16"/>
  <c r="H16"/>
  <c r="D17"/>
  <c r="E17"/>
  <c r="G17"/>
  <c r="H17"/>
  <c r="D18"/>
  <c r="E18"/>
  <c r="G18"/>
  <c r="H18"/>
  <c r="D28"/>
  <c r="E28"/>
  <c r="D57"/>
  <c r="E57"/>
  <c r="D29"/>
  <c r="E29"/>
  <c r="D31"/>
  <c r="E31"/>
  <c r="D32"/>
  <c r="E32"/>
  <c r="D33"/>
  <c r="E33"/>
  <c r="D34"/>
  <c r="E34"/>
  <c r="D35"/>
  <c r="E35"/>
  <c r="D36"/>
  <c r="E36"/>
  <c r="D37"/>
  <c r="D38"/>
  <c r="E38"/>
  <c r="D39"/>
  <c r="E39"/>
  <c r="D40"/>
  <c r="D41"/>
  <c r="D42"/>
  <c r="E42"/>
  <c r="D43"/>
  <c r="E43"/>
  <c r="D44"/>
  <c r="E44"/>
  <c r="D45"/>
  <c r="E45"/>
  <c r="D46"/>
  <c r="E46"/>
  <c r="D47"/>
  <c r="E47"/>
  <c r="D48"/>
  <c r="E48"/>
  <c r="D49"/>
  <c r="E49"/>
  <c r="D50"/>
  <c r="E50"/>
  <c r="D51"/>
  <c r="E51"/>
  <c r="D52"/>
  <c r="E52"/>
  <c r="D53"/>
  <c r="E53"/>
  <c r="D54"/>
  <c r="E54"/>
  <c r="D55"/>
  <c r="E55"/>
  <c r="D58"/>
  <c r="E58"/>
  <c r="D59"/>
  <c r="E59"/>
  <c r="D60"/>
  <c r="E60"/>
  <c r="D61"/>
  <c r="E61"/>
  <c r="D62"/>
  <c r="E62"/>
  <c r="D64"/>
  <c r="E64"/>
  <c r="D65"/>
  <c r="E65"/>
  <c r="D66"/>
  <c r="E66"/>
  <c r="D67"/>
  <c r="E67"/>
  <c r="D68"/>
  <c r="E68"/>
  <c r="D69"/>
  <c r="E69"/>
  <c r="H69"/>
  <c r="D70"/>
  <c r="E70"/>
  <c r="D71"/>
  <c r="E71"/>
  <c r="H71"/>
  <c r="D72"/>
  <c r="E72"/>
  <c r="D73"/>
  <c r="E73"/>
  <c r="H73"/>
  <c r="D74"/>
  <c r="E74"/>
  <c r="D76"/>
  <c r="E76"/>
  <c r="D77"/>
  <c r="E77"/>
  <c r="G77"/>
  <c r="H77"/>
  <c r="D78"/>
  <c r="E78"/>
  <c r="G78"/>
  <c r="H78"/>
  <c r="D82"/>
  <c r="E82"/>
  <c r="D83"/>
  <c r="E83"/>
  <c r="D84"/>
  <c r="E84"/>
  <c r="D85"/>
  <c r="E85"/>
  <c r="D86"/>
  <c r="E86"/>
  <c r="D87"/>
  <c r="E87"/>
  <c r="D88"/>
  <c r="E88"/>
  <c r="E89"/>
  <c r="E90"/>
  <c r="E91"/>
  <c r="E94"/>
  <c r="E93"/>
  <c r="D95"/>
  <c r="E95"/>
  <c r="D96"/>
  <c r="E96"/>
  <c r="D97"/>
  <c r="E97"/>
  <c r="D98"/>
  <c r="E98"/>
  <c r="D99"/>
  <c r="E99"/>
  <c r="D100"/>
  <c r="E100"/>
  <c r="D101"/>
  <c r="E101"/>
  <c r="D102"/>
  <c r="E102"/>
  <c r="D103"/>
  <c r="E103"/>
  <c r="D104"/>
  <c r="E104"/>
  <c r="D105"/>
  <c r="E105"/>
  <c r="D106"/>
  <c r="E106"/>
  <c r="D107"/>
  <c r="E107"/>
  <c r="D108"/>
  <c r="E108"/>
  <c r="D109"/>
  <c r="E109"/>
  <c r="D110"/>
  <c r="E110"/>
  <c r="D111"/>
  <c r="E111"/>
  <c r="D122"/>
  <c r="E122"/>
  <c r="D112"/>
  <c r="E112"/>
  <c r="D113"/>
  <c r="E113"/>
  <c r="D114"/>
  <c r="E114"/>
  <c r="D123"/>
  <c r="E123"/>
  <c r="D124"/>
  <c r="E124"/>
  <c r="D115"/>
  <c r="E115"/>
  <c r="D116"/>
  <c r="E116"/>
  <c r="D117"/>
  <c r="E117"/>
  <c r="D118"/>
  <c r="E118"/>
  <c r="D119"/>
  <c r="E119"/>
  <c r="D120"/>
  <c r="E120"/>
  <c r="D125"/>
  <c r="E125"/>
  <c r="D126"/>
  <c r="E126"/>
  <c r="D127"/>
  <c r="E127"/>
  <c r="D128"/>
  <c r="E128"/>
  <c r="D129"/>
  <c r="E129"/>
  <c r="D130"/>
  <c r="E130"/>
  <c r="D131"/>
  <c r="E131"/>
  <c r="D132"/>
  <c r="E132"/>
  <c r="D133"/>
  <c r="E133"/>
  <c r="D134"/>
  <c r="E134"/>
  <c r="D135"/>
  <c r="E135"/>
  <c r="D136"/>
  <c r="E136"/>
  <c r="D137"/>
  <c r="E137"/>
  <c r="D138"/>
  <c r="E138"/>
  <c r="D139"/>
  <c r="E139"/>
  <c r="D140"/>
  <c r="E140"/>
  <c r="D141"/>
  <c r="E141"/>
  <c r="D142"/>
  <c r="E142"/>
  <c r="D143"/>
  <c r="E143"/>
  <c r="G143"/>
  <c r="H143"/>
  <c r="D5"/>
  <c r="E5"/>
  <c r="I1675" i="2"/>
  <c r="G136" i="7" s="1"/>
  <c r="I1639" i="2"/>
  <c r="G134" i="7" s="1"/>
  <c r="I1359" i="2"/>
  <c r="I1170"/>
  <c r="G104" i="7" s="1"/>
  <c r="G96"/>
  <c r="I877" i="2"/>
  <c r="G82" i="7" s="1"/>
  <c r="I601" i="2"/>
  <c r="I1765"/>
  <c r="I793"/>
  <c r="G73" i="7" s="1"/>
  <c r="J757" i="2"/>
  <c r="H70" i="7" s="1"/>
  <c r="J713" i="2"/>
  <c r="H66" i="7" s="1"/>
  <c r="I713" i="2"/>
  <c r="G66" i="7" s="1"/>
  <c r="I745" i="2"/>
  <c r="G68" i="7" s="1"/>
  <c r="I727" i="2"/>
  <c r="G67" i="7" s="1"/>
  <c r="E14" i="10" s="1"/>
  <c r="E144" i="7" l="1"/>
  <c r="F16" i="10" s="1"/>
  <c r="D144" i="7"/>
  <c r="E16" i="10" s="1"/>
  <c r="G57" i="7"/>
  <c r="D56" i="8" s="1"/>
  <c r="G56" i="7"/>
  <c r="C181" i="18"/>
  <c r="C136"/>
  <c r="D142" i="8"/>
  <c r="D17"/>
  <c r="D15"/>
  <c r="D13"/>
  <c r="D11"/>
  <c r="D9"/>
  <c r="D7"/>
  <c r="D103"/>
  <c r="D135"/>
  <c r="D133"/>
  <c r="D77"/>
  <c r="D72"/>
  <c r="D66"/>
  <c r="D95"/>
  <c r="D81"/>
  <c r="D76"/>
  <c r="D67"/>
  <c r="D65"/>
  <c r="D16"/>
  <c r="D14"/>
  <c r="D12"/>
  <c r="D10"/>
  <c r="D8"/>
  <c r="D6"/>
  <c r="D62"/>
  <c r="E74"/>
  <c r="C74"/>
  <c r="E142"/>
  <c r="E77"/>
  <c r="E76"/>
  <c r="E72"/>
  <c r="E70"/>
  <c r="E69"/>
  <c r="E68"/>
  <c r="E65"/>
  <c r="E17"/>
  <c r="E16"/>
  <c r="E15"/>
  <c r="E14"/>
  <c r="E13"/>
  <c r="E12"/>
  <c r="E11"/>
  <c r="E10"/>
  <c r="E9"/>
  <c r="E8"/>
  <c r="E7"/>
  <c r="C7"/>
  <c r="E6"/>
  <c r="E62"/>
  <c r="C62"/>
  <c r="D74"/>
  <c r="D16" i="10" l="1"/>
  <c r="G71" i="7"/>
  <c r="D70" i="8" s="1"/>
  <c r="J772" i="2"/>
  <c r="H72" i="7" s="1"/>
  <c r="E71" i="8" s="1"/>
  <c r="H772" i="2"/>
  <c r="I772"/>
  <c r="G72" i="7" s="1"/>
  <c r="D71" i="8" s="1"/>
  <c r="I750" i="2"/>
  <c r="G69" i="7" s="1"/>
  <c r="D68" i="8" s="1"/>
  <c r="I757" i="2"/>
  <c r="G70" i="7" s="1"/>
  <c r="D69" i="8" s="1"/>
  <c r="J745" i="2"/>
  <c r="H68" i="7" s="1"/>
  <c r="E67" i="8" s="1"/>
  <c r="J727" i="2"/>
  <c r="H67" i="7" s="1"/>
  <c r="F72" l="1"/>
  <c r="E66" i="8"/>
  <c r="F14" i="10"/>
  <c r="I148" i="3"/>
  <c r="D21" i="9" l="1"/>
  <c r="J260" i="3"/>
  <c r="I260"/>
  <c r="H260"/>
  <c r="I75" i="7" s="1"/>
  <c r="I144" s="1"/>
  <c r="I243" i="3"/>
  <c r="C33" i="9" l="1"/>
  <c r="D33"/>
  <c r="J75" i="7"/>
  <c r="D31" i="9"/>
  <c r="J73" i="7"/>
  <c r="E33" i="9"/>
  <c r="K75" i="7"/>
  <c r="I741" i="3"/>
  <c r="D75" i="9" l="1"/>
  <c r="J134" i="7"/>
  <c r="D30" i="9"/>
  <c r="J66" i="7"/>
  <c r="I801" i="3"/>
  <c r="J801"/>
  <c r="I792"/>
  <c r="J792"/>
  <c r="I784"/>
  <c r="J784"/>
  <c r="I779"/>
  <c r="J779"/>
  <c r="I774"/>
  <c r="J774"/>
  <c r="I761"/>
  <c r="J761"/>
  <c r="I753"/>
  <c r="J753"/>
  <c r="J741"/>
  <c r="I720"/>
  <c r="J720"/>
  <c r="I697"/>
  <c r="J697"/>
  <c r="I685"/>
  <c r="J685"/>
  <c r="I659"/>
  <c r="J121" i="7" s="1"/>
  <c r="J659" i="3"/>
  <c r="K121" i="7" s="1"/>
  <c r="I651" i="3"/>
  <c r="J651"/>
  <c r="I637"/>
  <c r="J637"/>
  <c r="I623"/>
  <c r="J623"/>
  <c r="I566"/>
  <c r="J566"/>
  <c r="I556"/>
  <c r="J556"/>
  <c r="I613"/>
  <c r="J613"/>
  <c r="I598"/>
  <c r="J120" i="7" s="1"/>
  <c r="J598" i="3"/>
  <c r="K120" i="7" s="1"/>
  <c r="I552" i="3"/>
  <c r="J552"/>
  <c r="I545"/>
  <c r="J545"/>
  <c r="I536"/>
  <c r="J122" i="7" s="1"/>
  <c r="J536" i="3"/>
  <c r="K122" i="7" s="1"/>
  <c r="J532" i="3"/>
  <c r="I516"/>
  <c r="J516"/>
  <c r="I489"/>
  <c r="J501"/>
  <c r="J489"/>
  <c r="I459"/>
  <c r="J459"/>
  <c r="I442"/>
  <c r="J442"/>
  <c r="I437"/>
  <c r="J437"/>
  <c r="I428"/>
  <c r="J428"/>
  <c r="I409"/>
  <c r="J93" i="7" s="1"/>
  <c r="J409" i="3"/>
  <c r="I399"/>
  <c r="J399"/>
  <c r="I380"/>
  <c r="J380"/>
  <c r="I366"/>
  <c r="J366"/>
  <c r="I355"/>
  <c r="J355"/>
  <c r="I345"/>
  <c r="J345"/>
  <c r="I338"/>
  <c r="J338"/>
  <c r="I299"/>
  <c r="J81" i="7" s="1"/>
  <c r="J299" i="3"/>
  <c r="K81" i="7" s="1"/>
  <c r="J320" i="3"/>
  <c r="J280"/>
  <c r="I277"/>
  <c r="J277"/>
  <c r="I268"/>
  <c r="J268"/>
  <c r="I257"/>
  <c r="J30" i="7"/>
  <c r="J28" i="3"/>
  <c r="K30" i="7" s="1"/>
  <c r="I80" i="3"/>
  <c r="J423" l="1"/>
  <c r="K92" i="7" s="1"/>
  <c r="D34" i="9"/>
  <c r="J76" i="7"/>
  <c r="D39" i="9"/>
  <c r="D44"/>
  <c r="J89" i="7"/>
  <c r="D48" i="9"/>
  <c r="D51"/>
  <c r="J96" i="7"/>
  <c r="D54" i="9"/>
  <c r="J104" i="7"/>
  <c r="D59" i="9"/>
  <c r="J113" i="7"/>
  <c r="D63" i="9"/>
  <c r="J116" i="7"/>
  <c r="D67" i="9"/>
  <c r="J125" i="7"/>
  <c r="D72" i="9"/>
  <c r="J129" i="7"/>
  <c r="E77" i="9"/>
  <c r="K136" i="7"/>
  <c r="E79" i="9"/>
  <c r="K139" i="7"/>
  <c r="E40" i="9"/>
  <c r="K82" i="7"/>
  <c r="E43" i="9"/>
  <c r="K88" i="7"/>
  <c r="E49" i="9"/>
  <c r="K94" i="7"/>
  <c r="E54" i="9"/>
  <c r="K104" i="7"/>
  <c r="E58" i="9"/>
  <c r="K112" i="7"/>
  <c r="E60" i="9"/>
  <c r="K114" i="7"/>
  <c r="E64" i="9"/>
  <c r="K117" i="7"/>
  <c r="E68" i="9"/>
  <c r="K126" i="7"/>
  <c r="E73" i="9"/>
  <c r="K132" i="7"/>
  <c r="D77" i="9"/>
  <c r="J136" i="7"/>
  <c r="D81" i="9"/>
  <c r="J141" i="7"/>
  <c r="D12" i="9"/>
  <c r="D32"/>
  <c r="J74" i="7"/>
  <c r="D35" i="9"/>
  <c r="J77" i="7"/>
  <c r="D40" i="9"/>
  <c r="J82" i="7"/>
  <c r="D41" i="9"/>
  <c r="J83" i="7"/>
  <c r="D43" i="9"/>
  <c r="J88" i="7"/>
  <c r="D45" i="9"/>
  <c r="J90" i="7"/>
  <c r="D49" i="9"/>
  <c r="D50"/>
  <c r="J95" i="7"/>
  <c r="D52" i="9"/>
  <c r="J97" i="7"/>
  <c r="E55" i="9"/>
  <c r="K105" i="7"/>
  <c r="D56" i="9"/>
  <c r="J109" i="7"/>
  <c r="D58" i="9"/>
  <c r="J112" i="7"/>
  <c r="D60" i="9"/>
  <c r="J114" i="7"/>
  <c r="D62" i="9"/>
  <c r="J124" i="7"/>
  <c r="D64" i="9"/>
  <c r="J117" i="7"/>
  <c r="D66" i="9"/>
  <c r="J119" i="7"/>
  <c r="D68" i="9"/>
  <c r="J126" i="7"/>
  <c r="D70" i="9"/>
  <c r="J128" i="7"/>
  <c r="D73" i="9"/>
  <c r="J132" i="7"/>
  <c r="E76" i="9"/>
  <c r="K135" i="7"/>
  <c r="E78" i="9"/>
  <c r="K138" i="7"/>
  <c r="E80" i="9"/>
  <c r="K140" i="7"/>
  <c r="E82" i="9"/>
  <c r="K142" i="7"/>
  <c r="E6" i="9"/>
  <c r="D36"/>
  <c r="J78" i="7"/>
  <c r="D42" i="9"/>
  <c r="J87" i="7"/>
  <c r="D46" i="9"/>
  <c r="J91" i="7"/>
  <c r="D53" i="9"/>
  <c r="J101" i="7"/>
  <c r="D57" i="9"/>
  <c r="J110" i="7"/>
  <c r="D61" i="9"/>
  <c r="J123" i="7"/>
  <c r="D65" i="9"/>
  <c r="J118" i="7"/>
  <c r="D69" i="9"/>
  <c r="J127" i="7"/>
  <c r="D74" i="9"/>
  <c r="J133" i="7"/>
  <c r="E81" i="9"/>
  <c r="K141" i="7"/>
  <c r="D6" i="9"/>
  <c r="E35"/>
  <c r="K77" i="7"/>
  <c r="E41" i="9"/>
  <c r="K83" i="7"/>
  <c r="E45" i="9"/>
  <c r="K90" i="7"/>
  <c r="E50" i="9"/>
  <c r="K95" i="7"/>
  <c r="E52" i="9"/>
  <c r="K97" i="7"/>
  <c r="E56" i="9"/>
  <c r="K109" i="7"/>
  <c r="E62" i="9"/>
  <c r="K124" i="7"/>
  <c r="E66" i="9"/>
  <c r="K119" i="7"/>
  <c r="E70" i="9"/>
  <c r="K128" i="7"/>
  <c r="E75" i="9"/>
  <c r="K134" i="7"/>
  <c r="D79" i="9"/>
  <c r="J139" i="7"/>
  <c r="E34" i="9"/>
  <c r="K76" i="7"/>
  <c r="E36" i="9"/>
  <c r="K78" i="7"/>
  <c r="E39" i="9"/>
  <c r="E42"/>
  <c r="K87" i="7"/>
  <c r="E44" i="9"/>
  <c r="K89" i="7"/>
  <c r="E46" i="9"/>
  <c r="K91" i="7"/>
  <c r="E48" i="9"/>
  <c r="K93" i="7"/>
  <c r="E51" i="9"/>
  <c r="K96" i="7"/>
  <c r="E53" i="9"/>
  <c r="K101" i="7"/>
  <c r="D55" i="9"/>
  <c r="J105" i="7"/>
  <c r="E57" i="9"/>
  <c r="K110" i="7"/>
  <c r="E59" i="9"/>
  <c r="K113" i="7"/>
  <c r="E61" i="9"/>
  <c r="K123" i="7"/>
  <c r="E63" i="9"/>
  <c r="K116" i="7"/>
  <c r="E65" i="9"/>
  <c r="K118" i="7"/>
  <c r="E67" i="9"/>
  <c r="K125" i="7"/>
  <c r="E69" i="9"/>
  <c r="K127" i="7"/>
  <c r="E72" i="9"/>
  <c r="K129" i="7"/>
  <c r="E74" i="9"/>
  <c r="K133" i="7"/>
  <c r="D76" i="9"/>
  <c r="J135" i="7"/>
  <c r="D78" i="9"/>
  <c r="J138" i="7"/>
  <c r="D80" i="9"/>
  <c r="J140" i="7"/>
  <c r="D82" i="9"/>
  <c r="J142" i="7"/>
  <c r="I1760" i="2"/>
  <c r="G142" i="7" s="1"/>
  <c r="D141" i="8" s="1"/>
  <c r="J1760" i="2"/>
  <c r="H142" i="7" s="1"/>
  <c r="E141" i="8" s="1"/>
  <c r="C165" i="18" l="1"/>
  <c r="I1585" i="2"/>
  <c r="G132" i="7" s="1"/>
  <c r="D131" i="8" s="1"/>
  <c r="I1539" i="2"/>
  <c r="I1523"/>
  <c r="I1184"/>
  <c r="G105" i="7" s="1"/>
  <c r="D104" i="8" s="1"/>
  <c r="J1184" i="2"/>
  <c r="H105" i="7" s="1"/>
  <c r="E104" i="8" s="1"/>
  <c r="I1195" i="2"/>
  <c r="G106" i="7" s="1"/>
  <c r="D105" i="8" s="1"/>
  <c r="G128" i="7" l="1"/>
  <c r="G121"/>
  <c r="D80" i="8"/>
  <c r="J877" i="2" l="1"/>
  <c r="H82" i="7" s="1"/>
  <c r="E81" i="8" s="1"/>
  <c r="I697" i="2"/>
  <c r="G65" i="7" s="1"/>
  <c r="D64" i="8" s="1"/>
  <c r="J697" i="2"/>
  <c r="H65" i="7" s="1"/>
  <c r="E64" i="8" s="1"/>
  <c r="I86" i="3" l="1"/>
  <c r="J45" i="7" s="1"/>
  <c r="D13" i="9" l="1"/>
  <c r="J95" i="3"/>
  <c r="K46" i="7" s="1"/>
  <c r="I95" i="3"/>
  <c r="J46" i="7" s="1"/>
  <c r="D14" i="9" l="1"/>
  <c r="E14"/>
  <c r="K47" i="7"/>
  <c r="E12" i="9" l="1"/>
  <c r="K45" i="7"/>
  <c r="J73" i="3"/>
  <c r="K43" i="7" s="1"/>
  <c r="E11" i="9" l="1"/>
  <c r="K44" i="7"/>
  <c r="D11" i="9"/>
  <c r="J44" i="7"/>
  <c r="I217" i="3"/>
  <c r="J217"/>
  <c r="I41"/>
  <c r="J41"/>
  <c r="E8" i="9" l="1"/>
  <c r="D29"/>
  <c r="J65" i="7"/>
  <c r="D8" i="9"/>
  <c r="E29"/>
  <c r="K65" i="7"/>
  <c r="J215" i="2"/>
  <c r="H28" i="7" s="1"/>
  <c r="E27" i="8" s="1"/>
  <c r="J10" i="3"/>
  <c r="I10"/>
  <c r="I129"/>
  <c r="J129"/>
  <c r="D18" i="9" l="1"/>
  <c r="D4"/>
  <c r="J28" i="7"/>
  <c r="E18" i="9"/>
  <c r="E4"/>
  <c r="K28" i="7"/>
  <c r="I519" i="2" l="1"/>
  <c r="G51" i="7" s="1"/>
  <c r="J519" i="2"/>
  <c r="J368" l="1"/>
  <c r="J64" i="3"/>
  <c r="E10" i="9" l="1"/>
  <c r="K42" i="7"/>
  <c r="D10" i="9"/>
  <c r="J42" i="7"/>
  <c r="J181" i="3" l="1"/>
  <c r="I181"/>
  <c r="D25" i="9" l="1"/>
  <c r="J61" i="7"/>
  <c r="E25" i="9"/>
  <c r="K61" i="7"/>
  <c r="I35" i="3"/>
  <c r="J38" i="7" s="1"/>
  <c r="J35" i="3"/>
  <c r="K38" i="7" s="1"/>
  <c r="D7" i="9" l="1"/>
  <c r="J39" i="7"/>
  <c r="E7" i="9"/>
  <c r="K39" i="7"/>
  <c r="J15" i="3"/>
  <c r="K57" i="7" s="1"/>
  <c r="I15" i="3"/>
  <c r="J57" i="7" s="1"/>
  <c r="D5" i="9" l="1"/>
  <c r="J29" i="7"/>
  <c r="E5" i="9"/>
  <c r="K29" i="7"/>
  <c r="C82" i="9" l="1"/>
  <c r="I1682" i="2"/>
  <c r="G137" i="7" s="1"/>
  <c r="D136" i="8" s="1"/>
  <c r="J630" i="2" l="1"/>
  <c r="H59" i="7" s="1"/>
  <c r="E58" i="8" s="1"/>
  <c r="J1682" i="2"/>
  <c r="H137" i="7" s="1"/>
  <c r="E136" i="8" s="1"/>
  <c r="E17" i="9" l="1"/>
  <c r="K50" i="7"/>
  <c r="D17" i="9"/>
  <c r="J50" i="7"/>
  <c r="I1327" i="2" l="1"/>
  <c r="I1401"/>
  <c r="G117" i="7" l="1"/>
  <c r="J1327" i="2"/>
  <c r="J1401"/>
  <c r="I1474"/>
  <c r="G124" i="7" s="1"/>
  <c r="J1474" i="2"/>
  <c r="D116" i="8" l="1"/>
  <c r="I1424" i="2"/>
  <c r="I1254"/>
  <c r="G111" i="7" s="1"/>
  <c r="D110" i="8" s="1"/>
  <c r="G119" i="7" l="1"/>
  <c r="J1254" i="2"/>
  <c r="H111" i="7" s="1"/>
  <c r="E110" i="8" s="1"/>
  <c r="J1424" i="2"/>
  <c r="I1093" l="1"/>
  <c r="G98" i="7" s="1"/>
  <c r="D97" i="8" s="1"/>
  <c r="I1101" i="2"/>
  <c r="G99" i="7" s="1"/>
  <c r="D98" i="8" s="1"/>
  <c r="I1107" i="2"/>
  <c r="G100" i="7" s="1"/>
  <c r="D99" i="8" s="1"/>
  <c r="J1107" i="2" l="1"/>
  <c r="H100" i="7" s="1"/>
  <c r="E99" i="8" s="1"/>
  <c r="J1101" i="2"/>
  <c r="H99" i="7" s="1"/>
  <c r="E98" i="8" s="1"/>
  <c r="J1093" i="2"/>
  <c r="H98" i="7" s="1"/>
  <c r="E97" i="8" s="1"/>
  <c r="I101" i="3" l="1"/>
  <c r="J47" i="7" s="1"/>
  <c r="D15" i="9" l="1"/>
  <c r="J463" i="2"/>
  <c r="H48" i="7" s="1"/>
  <c r="I463" i="2"/>
  <c r="J824" l="1"/>
  <c r="H76" i="7" s="1"/>
  <c r="E75" i="8" s="1"/>
  <c r="G76" i="7"/>
  <c r="D75" i="8" s="1"/>
  <c r="J257" i="3"/>
  <c r="E32" i="9" l="1"/>
  <c r="K74" i="7"/>
  <c r="I194" i="3"/>
  <c r="D26" i="9" l="1"/>
  <c r="J62" i="7"/>
  <c r="J675" i="2"/>
  <c r="H62" i="7" s="1"/>
  <c r="E61" i="8" s="1"/>
  <c r="I675" i="2"/>
  <c r="G62" i="7" s="1"/>
  <c r="D61" i="8" s="1"/>
  <c r="I630" i="2"/>
  <c r="G59" i="7" s="1"/>
  <c r="D58" i="8" s="1"/>
  <c r="I154" i="3" l="1"/>
  <c r="J54" i="7" s="1"/>
  <c r="J154" i="3"/>
  <c r="K54" i="7" s="1"/>
  <c r="G55"/>
  <c r="D55" i="8" s="1"/>
  <c r="H55" i="7"/>
  <c r="E22" i="9" l="1"/>
  <c r="K55" i="7"/>
  <c r="D22" i="9"/>
  <c r="J55" i="7"/>
  <c r="I141" i="3" l="1"/>
  <c r="J141"/>
  <c r="I567" i="2"/>
  <c r="G54" i="7" s="1"/>
  <c r="D54" i="8" s="1"/>
  <c r="J567" i="2"/>
  <c r="H54" i="7" s="1"/>
  <c r="E54" i="8" s="1"/>
  <c r="I551" i="2"/>
  <c r="G53" i="7" s="1"/>
  <c r="J551" i="2"/>
  <c r="H53" i="7" l="1"/>
  <c r="E53" i="8" s="1"/>
  <c r="D53"/>
  <c r="D20" i="9"/>
  <c r="J53" i="7"/>
  <c r="E20" i="9"/>
  <c r="K53" i="7"/>
  <c r="I215" i="2"/>
  <c r="G28" i="7" s="1"/>
  <c r="D27" i="8" s="1"/>
  <c r="G29" i="7" l="1"/>
  <c r="D29" i="8" l="1"/>
  <c r="D28"/>
  <c r="J931" i="2"/>
  <c r="H87" i="7" s="1"/>
  <c r="E86" i="8" s="1"/>
  <c r="I931" i="2"/>
  <c r="G87" i="7" s="1"/>
  <c r="D86" i="8" s="1"/>
  <c r="H919" i="2" l="1"/>
  <c r="I919"/>
  <c r="G86" i="7" s="1"/>
  <c r="D85" i="8" s="1"/>
  <c r="J919" i="2"/>
  <c r="H86" i="7" s="1"/>
  <c r="E85" i="8" s="1"/>
  <c r="I896" i="2"/>
  <c r="G83" i="7" s="1"/>
  <c r="D82" i="8" s="1"/>
  <c r="J896" i="2"/>
  <c r="H83" i="7" s="1"/>
  <c r="E82" i="8" s="1"/>
  <c r="I905" i="2"/>
  <c r="G84" i="7" s="1"/>
  <c r="D83" i="8" s="1"/>
  <c r="J905" i="2"/>
  <c r="H84" i="7" s="1"/>
  <c r="E83" i="8" s="1"/>
  <c r="I914" i="2"/>
  <c r="G85" i="7" s="1"/>
  <c r="D84" i="8" s="1"/>
  <c r="J914" i="2"/>
  <c r="H85" i="7" s="1"/>
  <c r="E84" i="8" s="1"/>
  <c r="F86" i="7" l="1"/>
  <c r="J249" i="2"/>
  <c r="H29" i="7" s="1"/>
  <c r="I501" i="2"/>
  <c r="G50" i="7" s="1"/>
  <c r="D50" i="8" s="1"/>
  <c r="J501" i="2"/>
  <c r="H50" i="7" s="1"/>
  <c r="H30" l="1"/>
  <c r="I450" i="2"/>
  <c r="G47" i="7" s="1"/>
  <c r="J450" i="2"/>
  <c r="H47" i="7" s="1"/>
  <c r="E47" i="8" s="1"/>
  <c r="I419" i="2"/>
  <c r="J419"/>
  <c r="E29" i="8" l="1"/>
  <c r="I436" i="2"/>
  <c r="G46" i="7" s="1"/>
  <c r="D46" i="8" s="1"/>
  <c r="J436" i="2"/>
  <c r="H46" i="7" s="1"/>
  <c r="E46" i="8" s="1"/>
  <c r="I322" i="2"/>
  <c r="J322"/>
  <c r="H45" i="7" l="1"/>
  <c r="G45"/>
  <c r="E45" i="8"/>
  <c r="D45"/>
  <c r="I291" i="2"/>
  <c r="I297"/>
  <c r="G38" i="7" s="1"/>
  <c r="I285" i="2"/>
  <c r="H35" i="7"/>
  <c r="I279" i="2"/>
  <c r="G35" i="7" s="1"/>
  <c r="H34"/>
  <c r="E34" i="8" s="1"/>
  <c r="I273" i="2"/>
  <c r="I267"/>
  <c r="H32" i="7"/>
  <c r="I261" i="2"/>
  <c r="G32" i="7" s="1"/>
  <c r="H31"/>
  <c r="G33" l="1"/>
  <c r="D32" i="8" s="1"/>
  <c r="G34" i="7"/>
  <c r="D34" i="8" s="1"/>
  <c r="G31" i="7"/>
  <c r="D30" i="8" s="1"/>
  <c r="G36" i="7"/>
  <c r="D35" i="8" s="1"/>
  <c r="D31"/>
  <c r="E31"/>
  <c r="E30"/>
  <c r="C212" i="18"/>
  <c r="G37" i="7"/>
  <c r="D37" i="8" s="1"/>
  <c r="H37" i="7"/>
  <c r="H36"/>
  <c r="E35" i="8" s="1"/>
  <c r="H33" i="7"/>
  <c r="E33" i="8" s="1"/>
  <c r="D33" l="1"/>
  <c r="D36"/>
  <c r="E36"/>
  <c r="E32"/>
  <c r="J161" i="3"/>
  <c r="I161"/>
  <c r="J601" i="2"/>
  <c r="H57" i="7" l="1"/>
  <c r="E56" i="8" s="1"/>
  <c r="H56" i="7"/>
  <c r="E55" i="8" s="1"/>
  <c r="E28"/>
  <c r="D23" i="9"/>
  <c r="J58" i="7"/>
  <c r="E23" i="9"/>
  <c r="K58" i="7"/>
  <c r="I33" i="2"/>
  <c r="G6" i="7" s="1"/>
  <c r="D5" i="8" s="1"/>
  <c r="J33" i="2"/>
  <c r="H6" i="7" s="1"/>
  <c r="E5" i="8" s="1"/>
  <c r="I25" i="2" l="1"/>
  <c r="G5" i="7" s="1"/>
  <c r="H5"/>
  <c r="D4" i="8" l="1"/>
  <c r="E4"/>
  <c r="G52" i="7" l="1"/>
  <c r="J536" i="2"/>
  <c r="I135" i="3"/>
  <c r="J51" i="7" s="1"/>
  <c r="J135" i="3"/>
  <c r="K51" i="7" s="1"/>
  <c r="H52" l="1"/>
  <c r="E51" i="8" s="1"/>
  <c r="H51" i="7"/>
  <c r="E50" i="8" s="1"/>
  <c r="D52"/>
  <c r="D51"/>
  <c r="E52"/>
  <c r="E19" i="9"/>
  <c r="K52" i="7"/>
  <c r="D19" i="9"/>
  <c r="J52" i="7"/>
  <c r="I48" i="3"/>
  <c r="J40" i="7" s="1"/>
  <c r="J48" i="3"/>
  <c r="K40" i="7" s="1"/>
  <c r="I336" i="2"/>
  <c r="J336"/>
  <c r="H41" i="7" l="1"/>
  <c r="E40" i="8" s="1"/>
  <c r="H40" i="7"/>
  <c r="G41"/>
  <c r="D40" i="8" s="1"/>
  <c r="G40" i="7"/>
  <c r="D9" i="9"/>
  <c r="J41" i="7"/>
  <c r="E9" i="9"/>
  <c r="K41" i="7"/>
  <c r="I176" i="3" l="1"/>
  <c r="J176"/>
  <c r="G60" i="7"/>
  <c r="D59" i="8" s="1"/>
  <c r="J651" i="2"/>
  <c r="H60" i="7" s="1"/>
  <c r="E59" i="8" s="1"/>
  <c r="E27" i="9" l="1"/>
  <c r="K63" i="7"/>
  <c r="E24" i="9"/>
  <c r="K60" i="7"/>
  <c r="D27" i="9"/>
  <c r="J63" i="7"/>
  <c r="D24" i="9"/>
  <c r="J60" i="7"/>
  <c r="I622" i="2" l="1"/>
  <c r="G58" i="7" s="1"/>
  <c r="D57" i="8" s="1"/>
  <c r="J622" i="2"/>
  <c r="H58" i="7" s="1"/>
  <c r="E57" i="8" s="1"/>
  <c r="I389" i="2" l="1"/>
  <c r="J389"/>
  <c r="H42" i="7" l="1"/>
  <c r="E41" i="8" s="1"/>
  <c r="G42" i="7"/>
  <c r="D41" i="8" s="1"/>
  <c r="C195" i="18" l="1"/>
  <c r="C197" l="1"/>
  <c r="C209"/>
  <c r="C193" l="1"/>
  <c r="J402" i="2"/>
  <c r="I402"/>
  <c r="G44" i="7" l="1"/>
  <c r="D43" i="8" s="1"/>
  <c r="G43" i="7"/>
  <c r="D42" i="8" s="1"/>
  <c r="H44" i="7"/>
  <c r="E43" i="8" s="1"/>
  <c r="H43" i="7"/>
  <c r="E42" i="8" s="1"/>
  <c r="E44"/>
  <c r="D44"/>
  <c r="C151" i="18"/>
  <c r="C203" l="1"/>
  <c r="C200"/>
  <c r="C219"/>
  <c r="C205" l="1"/>
  <c r="I1280" i="2" l="1"/>
  <c r="J1280"/>
  <c r="H122" i="7" l="1"/>
  <c r="G122"/>
  <c r="D121" i="8" s="1"/>
  <c r="C190" i="18"/>
  <c r="C194"/>
  <c r="I1205" i="2"/>
  <c r="G107" i="7" s="1"/>
  <c r="D106" i="8" s="1"/>
  <c r="J1205" i="2"/>
  <c r="H107" i="7" s="1"/>
  <c r="E106" i="8" s="1"/>
  <c r="J1195" i="2"/>
  <c r="H106" i="7" s="1"/>
  <c r="E105" i="8" s="1"/>
  <c r="H1210" i="2"/>
  <c r="I1210"/>
  <c r="G108" i="7" s="1"/>
  <c r="D107" i="8" s="1"/>
  <c r="J1210" i="2"/>
  <c r="H108" i="7" s="1"/>
  <c r="E107" i="8" s="1"/>
  <c r="G109" i="7"/>
  <c r="D108" i="8" s="1"/>
  <c r="H109" i="7"/>
  <c r="E108" i="8" s="1"/>
  <c r="F108" i="7" l="1"/>
  <c r="F144" s="1"/>
  <c r="H1766" i="2"/>
  <c r="D14" i="10"/>
  <c r="C138" i="18"/>
  <c r="I1376" i="2" l="1"/>
  <c r="J1376"/>
  <c r="H118" i="7" l="1"/>
  <c r="E117" i="8" s="1"/>
  <c r="H115" i="7"/>
  <c r="G118"/>
  <c r="D117" i="8" s="1"/>
  <c r="G115" i="7"/>
  <c r="D120" i="8"/>
  <c r="L21" i="5"/>
  <c r="K21"/>
  <c r="H21"/>
  <c r="J21"/>
  <c r="I21"/>
  <c r="G21"/>
  <c r="F21"/>
  <c r="L16"/>
  <c r="K16"/>
  <c r="H16"/>
  <c r="J16"/>
  <c r="I16"/>
  <c r="G16"/>
  <c r="F16"/>
  <c r="L8"/>
  <c r="L22" s="1"/>
  <c r="L25" s="1"/>
  <c r="K8"/>
  <c r="H8"/>
  <c r="J8"/>
  <c r="I8"/>
  <c r="G8"/>
  <c r="F8"/>
  <c r="I1151" i="2"/>
  <c r="G103" i="7" s="1"/>
  <c r="D102" i="8" s="1"/>
  <c r="J1151" i="2"/>
  <c r="H103" i="7" s="1"/>
  <c r="E102" i="8" s="1"/>
  <c r="C143" i="18" l="1"/>
  <c r="G22" i="5"/>
  <c r="G25" s="1"/>
  <c r="K22"/>
  <c r="K25" s="1"/>
  <c r="J22"/>
  <c r="J25" s="1"/>
  <c r="I22"/>
  <c r="I25" s="1"/>
  <c r="F22"/>
  <c r="F25" s="1"/>
  <c r="H22"/>
  <c r="H25" s="1"/>
  <c r="I1138" i="2"/>
  <c r="G102" i="7" s="1"/>
  <c r="D101" i="8" s="1"/>
  <c r="J1138" i="2"/>
  <c r="H102" i="7" s="1"/>
  <c r="E101" i="8" s="1"/>
  <c r="J1129" i="2"/>
  <c r="H101" i="7" s="1"/>
  <c r="E100" i="8" s="1"/>
  <c r="I1129" i="2"/>
  <c r="G101" i="7" s="1"/>
  <c r="D100" i="8" s="1"/>
  <c r="H96" i="7" l="1"/>
  <c r="E95" i="8" s="1"/>
  <c r="I1085" i="2"/>
  <c r="G97" i="7" s="1"/>
  <c r="D96" i="8" s="1"/>
  <c r="J1085" i="2"/>
  <c r="H97" i="7" s="1"/>
  <c r="E96" i="8" s="1"/>
  <c r="I1052" i="2"/>
  <c r="G95" i="7" s="1"/>
  <c r="D94" i="8" s="1"/>
  <c r="J1052" i="2"/>
  <c r="H95" i="7" s="1"/>
  <c r="E94" i="8" s="1"/>
  <c r="J1170" i="2"/>
  <c r="H104" i="7" s="1"/>
  <c r="E103" i="8" s="1"/>
  <c r="C171" i="18" l="1"/>
  <c r="C139"/>
  <c r="J1359" i="2"/>
  <c r="H117" i="7" l="1"/>
  <c r="E116" i="8" s="1"/>
  <c r="H124" i="7"/>
  <c r="I113" i="3"/>
  <c r="J48" i="7" s="1"/>
  <c r="J113" i="3"/>
  <c r="K48" i="7" s="1"/>
  <c r="I948" i="2"/>
  <c r="G88" i="7" s="1"/>
  <c r="D87" i="8" s="1"/>
  <c r="J948" i="2"/>
  <c r="H88" i="7" s="1"/>
  <c r="E87" i="8" s="1"/>
  <c r="E16" i="9" l="1"/>
  <c r="K49" i="7"/>
  <c r="D16" i="9"/>
  <c r="J49" i="7"/>
  <c r="I1745" i="2" l="1"/>
  <c r="G141" i="7" s="1"/>
  <c r="D140" i="8" s="1"/>
  <c r="J1745" i="2"/>
  <c r="H141" i="7" s="1"/>
  <c r="E140" i="8" s="1"/>
  <c r="J213" i="3" l="1"/>
  <c r="I213"/>
  <c r="D28" i="9" l="1"/>
  <c r="D83" s="1"/>
  <c r="J64" i="7"/>
  <c r="J144" s="1"/>
  <c r="C83" i="9"/>
  <c r="H1767" i="2"/>
  <c r="E28" i="9"/>
  <c r="E83" s="1"/>
  <c r="K64" i="7"/>
  <c r="K144" s="1"/>
  <c r="C199" i="18"/>
  <c r="J979" i="2"/>
  <c r="H90" i="7" s="1"/>
  <c r="E89" i="8" s="1"/>
  <c r="J995" i="2"/>
  <c r="J1767" l="1"/>
  <c r="F30" i="10"/>
  <c r="I1767" i="2"/>
  <c r="E30" i="10"/>
  <c r="D30"/>
  <c r="J1244" i="2"/>
  <c r="H110" i="7" s="1"/>
  <c r="E109" i="8" s="1"/>
  <c r="H91" i="7"/>
  <c r="E90" i="8" s="1"/>
  <c r="J1316" i="2"/>
  <c r="H114" i="7" s="1"/>
  <c r="E114" i="8" s="1"/>
  <c r="H119" i="7"/>
  <c r="E121" i="8" s="1"/>
  <c r="I963" i="2"/>
  <c r="G89" i="7" s="1"/>
  <c r="D88" i="8" s="1"/>
  <c r="I995" i="2" l="1"/>
  <c r="G91" i="7" s="1"/>
  <c r="D90" i="8" s="1"/>
  <c r="I979" i="2"/>
  <c r="J1341"/>
  <c r="H116" i="7" s="1"/>
  <c r="E118" i="8" s="1"/>
  <c r="G110" i="7" l="1"/>
  <c r="D109" i="8" s="1"/>
  <c r="G90" i="7"/>
  <c r="D89" i="8" s="1"/>
  <c r="I1341" i="2"/>
  <c r="G116" i="7" s="1"/>
  <c r="D118" i="8" s="1"/>
  <c r="I1316" i="2"/>
  <c r="G114" i="7" s="1"/>
  <c r="D114" i="8" s="1"/>
  <c r="J1300" i="2"/>
  <c r="H113" i="7" l="1"/>
  <c r="E112" i="8" s="1"/>
  <c r="H112" i="7"/>
  <c r="E111" i="8" s="1"/>
  <c r="E113"/>
  <c r="I1300" i="2"/>
  <c r="J1553"/>
  <c r="H129" i="7" s="1"/>
  <c r="E128" i="8" s="1"/>
  <c r="G113" i="7" l="1"/>
  <c r="D112" i="8" s="1"/>
  <c r="G112" i="7"/>
  <c r="D111" i="8" s="1"/>
  <c r="D113"/>
  <c r="C158" i="18"/>
  <c r="J1560" i="2"/>
  <c r="H130" i="7" s="1"/>
  <c r="E129" i="8" s="1"/>
  <c r="C157" i="18" l="1"/>
  <c r="I1553" i="2"/>
  <c r="G129" i="7" s="1"/>
  <c r="D128" i="8" s="1"/>
  <c r="J1567" i="2"/>
  <c r="H131" i="7" s="1"/>
  <c r="E130" i="8" s="1"/>
  <c r="I1560" i="2" l="1"/>
  <c r="G130" i="7" s="1"/>
  <c r="D129" i="8" s="1"/>
  <c r="J1639" i="2"/>
  <c r="H134" i="7" s="1"/>
  <c r="E133" i="8" s="1"/>
  <c r="I1567" i="2" l="1"/>
  <c r="G131" i="7" s="1"/>
  <c r="D130" i="8" s="1"/>
  <c r="J1607" i="2"/>
  <c r="H133" i="7" s="1"/>
  <c r="E132" i="8" s="1"/>
  <c r="C164" i="18" l="1"/>
  <c r="J1659" i="2"/>
  <c r="H135" i="7" s="1"/>
  <c r="E134" i="8" s="1"/>
  <c r="J1585" i="2"/>
  <c r="H132" i="7" s="1"/>
  <c r="E131" i="8" s="1"/>
  <c r="J1675" i="2"/>
  <c r="H136" i="7" s="1"/>
  <c r="E135" i="8" s="1"/>
  <c r="I1607" i="2" l="1"/>
  <c r="G133" i="7" s="1"/>
  <c r="D132" i="8" s="1"/>
  <c r="J1728" i="2"/>
  <c r="H140" i="7" s="1"/>
  <c r="E139" i="8" s="1"/>
  <c r="E80" l="1"/>
  <c r="I1659" i="2"/>
  <c r="G135" i="7" s="1"/>
  <c r="D134" i="8" s="1"/>
  <c r="H139" i="7"/>
  <c r="E138" i="8" s="1"/>
  <c r="C180" i="18" l="1"/>
  <c r="H49" i="7"/>
  <c r="J687" i="2"/>
  <c r="H64" i="7" s="1"/>
  <c r="E63" i="8" s="1"/>
  <c r="J660" i="2"/>
  <c r="H61" i="7" s="1"/>
  <c r="E60" i="8" s="1"/>
  <c r="I1728" i="2"/>
  <c r="G140" i="7" s="1"/>
  <c r="D139" i="8" s="1"/>
  <c r="E49" l="1"/>
  <c r="E48"/>
  <c r="C163" i="18"/>
  <c r="C168"/>
  <c r="I477" i="2"/>
  <c r="H94" i="7"/>
  <c r="E93" i="8" s="1"/>
  <c r="J1490" i="2"/>
  <c r="H125" i="7" s="1"/>
  <c r="E123" i="8" s="1"/>
  <c r="G139" i="7"/>
  <c r="D138" i="8" s="1"/>
  <c r="J1508" i="2"/>
  <c r="H126" i="7" l="1"/>
  <c r="E124" i="8" s="1"/>
  <c r="G49" i="7"/>
  <c r="D48" i="8" s="1"/>
  <c r="G48" i="7"/>
  <c r="D47" i="8" s="1"/>
  <c r="D49"/>
  <c r="C149" i="18"/>
  <c r="D93" i="8"/>
  <c r="J811" i="2"/>
  <c r="J1020"/>
  <c r="H93" i="7" s="1"/>
  <c r="E92" i="8" s="1"/>
  <c r="C167" i="18"/>
  <c r="J1523" i="2"/>
  <c r="H127" i="7" s="1"/>
  <c r="I660" i="2"/>
  <c r="G61" i="7" s="1"/>
  <c r="D60" i="8" s="1"/>
  <c r="E125" l="1"/>
  <c r="C166" i="18"/>
  <c r="J963" i="2"/>
  <c r="H89" i="7" s="1"/>
  <c r="E88" i="8" s="1"/>
  <c r="H74" i="7"/>
  <c r="E73" i="8" s="1"/>
  <c r="I811" i="2"/>
  <c r="G74" i="7" s="1"/>
  <c r="D73" i="8" s="1"/>
  <c r="I1020" i="2"/>
  <c r="G93" i="7" s="1"/>
  <c r="D92" i="8" s="1"/>
  <c r="I687" i="2"/>
  <c r="G64" i="7" s="1"/>
  <c r="D63" i="8" s="1"/>
  <c r="J1440" i="2"/>
  <c r="I1490"/>
  <c r="G125" i="7" s="1"/>
  <c r="D123" i="8" s="1"/>
  <c r="J1539" i="2"/>
  <c r="H123" i="7" l="1"/>
  <c r="E122" i="8" s="1"/>
  <c r="H120" i="7"/>
  <c r="E119" i="8" s="1"/>
  <c r="H128" i="7"/>
  <c r="E126" i="8" s="1"/>
  <c r="H121" i="7"/>
  <c r="E120" i="8" s="1"/>
  <c r="E115"/>
  <c r="C153" i="18"/>
  <c r="J311" i="2"/>
  <c r="H38" i="7" s="1"/>
  <c r="J1699" i="2"/>
  <c r="H138" i="7" s="1"/>
  <c r="E137" i="8" s="1"/>
  <c r="I1508" i="2"/>
  <c r="E37" i="8" l="1"/>
  <c r="G126" i="7"/>
  <c r="D125" i="8" s="1"/>
  <c r="G127" i="7"/>
  <c r="D126" i="8" s="1"/>
  <c r="D124"/>
  <c r="J1766" i="2"/>
  <c r="J1768" s="1"/>
  <c r="H39" i="7"/>
  <c r="E38" i="8" s="1"/>
  <c r="I1440" i="2"/>
  <c r="H144" i="7" l="1"/>
  <c r="F17" i="10" s="1"/>
  <c r="F18" s="1"/>
  <c r="G123" i="7"/>
  <c r="D122" i="8" s="1"/>
  <c r="G120" i="7"/>
  <c r="D119" i="8" s="1"/>
  <c r="D115"/>
  <c r="E39"/>
  <c r="E143" s="1"/>
  <c r="I1699" i="2"/>
  <c r="G138" i="7" s="1"/>
  <c r="D137" i="8" s="1"/>
  <c r="F29" i="10" l="1"/>
  <c r="F31" s="1"/>
  <c r="F20"/>
  <c r="I1766" i="2"/>
  <c r="I1768" s="1"/>
  <c r="G39" i="7"/>
  <c r="D38" i="8" l="1"/>
  <c r="G144" i="7"/>
  <c r="E17" i="10" s="1"/>
  <c r="D39" i="8"/>
  <c r="D143" s="1"/>
  <c r="E18" i="10" l="1"/>
  <c r="E29" s="1"/>
  <c r="E31" s="1"/>
  <c r="E20" l="1"/>
  <c r="C143" i="8" l="1"/>
  <c r="H1768" i="2"/>
  <c r="D17" i="10" l="1"/>
  <c r="D18" s="1"/>
  <c r="D20" s="1"/>
  <c r="C155" i="18"/>
  <c r="C196"/>
  <c r="C201"/>
  <c r="D29" i="10" l="1"/>
  <c r="D31" s="1"/>
  <c r="C225" i="18"/>
</calcChain>
</file>

<file path=xl/sharedStrings.xml><?xml version="1.0" encoding="utf-8"?>
<sst xmlns="http://schemas.openxmlformats.org/spreadsheetml/2006/main" count="20006" uniqueCount="1559">
  <si>
    <t>023400100100</t>
  </si>
  <si>
    <t>70131</t>
  </si>
  <si>
    <t>22020102</t>
  </si>
  <si>
    <t>22020301</t>
  </si>
  <si>
    <t>Office Stationeries/Computer Consumables</t>
  </si>
  <si>
    <t>22020309</t>
  </si>
  <si>
    <t>Uniforms &amp; other Clothing</t>
  </si>
  <si>
    <t>22020403</t>
  </si>
  <si>
    <t>Maintenance of Office/Residential Building</t>
  </si>
  <si>
    <t>22020405</t>
  </si>
  <si>
    <t>Maintenance of Plants/Generators</t>
  </si>
  <si>
    <t>22020406</t>
  </si>
  <si>
    <t>Other Maintenance Services</t>
  </si>
  <si>
    <t>22020501</t>
  </si>
  <si>
    <t>Workshops &amp; Training – Local</t>
  </si>
  <si>
    <t>22020801</t>
  </si>
  <si>
    <t>70133</t>
  </si>
  <si>
    <t>22020803</t>
  </si>
  <si>
    <t>Plant/Generator Fuel</t>
  </si>
  <si>
    <t>22020901</t>
  </si>
  <si>
    <t>Bank Charges (other than interest)</t>
  </si>
  <si>
    <t>70112</t>
  </si>
  <si>
    <t>22021003</t>
  </si>
  <si>
    <t>Publicity and Advertisement</t>
  </si>
  <si>
    <t>21010101</t>
  </si>
  <si>
    <t>22020101</t>
  </si>
  <si>
    <t>Total</t>
  </si>
  <si>
    <t>23510200</t>
  </si>
  <si>
    <t>Special Services</t>
  </si>
  <si>
    <t>70160</t>
  </si>
  <si>
    <t>012400700100</t>
  </si>
  <si>
    <t>70320</t>
  </si>
  <si>
    <t>22020401</t>
  </si>
  <si>
    <t>Maintenance of Motor Vehicle</t>
  </si>
  <si>
    <t>22020404</t>
  </si>
  <si>
    <t>22020701</t>
  </si>
  <si>
    <t>Financial Consulting</t>
  </si>
  <si>
    <t>22021004</t>
  </si>
  <si>
    <t>Medical Expenses - Local</t>
  </si>
  <si>
    <t>FIRE SERVICE</t>
  </si>
  <si>
    <t>RURAL ELECTRIFICATION BOARD</t>
  </si>
  <si>
    <t>22020604</t>
  </si>
  <si>
    <t>025300100100</t>
  </si>
  <si>
    <t>70610</t>
  </si>
  <si>
    <t>HOUSING &amp; PROPERTY DEVELOPMENT</t>
  </si>
  <si>
    <t>22020506</t>
  </si>
  <si>
    <t>Short Term Courses – International</t>
  </si>
  <si>
    <t>22020807</t>
  </si>
  <si>
    <t xml:space="preserve">Other Fuel/Lubricants </t>
  </si>
  <si>
    <t>022200100100</t>
  </si>
  <si>
    <t>MIN. OF COMMERCE, INDUSTRIES &amp; TOURISM</t>
  </si>
  <si>
    <t>70411</t>
  </si>
  <si>
    <t>22020305</t>
  </si>
  <si>
    <t>Printing of Non Security Documents</t>
  </si>
  <si>
    <t>22021021</t>
  </si>
  <si>
    <t>Special Days/Celebrations</t>
  </si>
  <si>
    <t>MICROFINANCE BANK</t>
  </si>
  <si>
    <t>022205900100</t>
  </si>
  <si>
    <t>025200100100</t>
  </si>
  <si>
    <t>MIN. OF WATER RESOURCES</t>
  </si>
  <si>
    <t>Local Transport and Travelling (Training)</t>
  </si>
  <si>
    <t>70452</t>
  </si>
  <si>
    <t>Local Transport and Travelling (Others)</t>
  </si>
  <si>
    <t>22020402</t>
  </si>
  <si>
    <t>Maintenance of Office/Residential Furniture</t>
  </si>
  <si>
    <t>Other Fuel/Lubricants</t>
  </si>
  <si>
    <t>025210200100</t>
  </si>
  <si>
    <t>WATER CORPORATION</t>
  </si>
  <si>
    <t>70630</t>
  </si>
  <si>
    <t>22020201</t>
  </si>
  <si>
    <t>Electricity Charges</t>
  </si>
  <si>
    <t>025210300100</t>
  </si>
  <si>
    <t>051700100100</t>
  </si>
  <si>
    <t>70950</t>
  </si>
  <si>
    <t>22020310</t>
  </si>
  <si>
    <t>Teaching Aids/Instruction Materials</t>
  </si>
  <si>
    <t>22020311</t>
  </si>
  <si>
    <t>Food Stuff/Catering Materials Supplies</t>
  </si>
  <si>
    <t xml:space="preserve">Maintenance of Office/Residential Furniture </t>
  </si>
  <si>
    <t>70980</t>
  </si>
  <si>
    <t>MINISTRY OF EDUCATION</t>
  </si>
  <si>
    <t>051701000100</t>
  </si>
  <si>
    <t>22020505</t>
  </si>
  <si>
    <t>Short Term Courses – Local</t>
  </si>
  <si>
    <t>22040109</t>
  </si>
  <si>
    <t>Grants to Communities/NGOs</t>
  </si>
  <si>
    <t>AGENCY FOR MASS EDUCATION</t>
  </si>
  <si>
    <t>051705600100</t>
  </si>
  <si>
    <t>22020303</t>
  </si>
  <si>
    <t>News Papers</t>
  </si>
  <si>
    <t>SCHOLARSHIP BOARD</t>
  </si>
  <si>
    <t>051703100100</t>
  </si>
  <si>
    <t>70921</t>
  </si>
  <si>
    <t>LIBRARY BOARD</t>
  </si>
  <si>
    <t>ARABIC &amp; ISLAMIC EDUCATION BOARD</t>
  </si>
  <si>
    <t>051700800100</t>
  </si>
  <si>
    <t>70960</t>
  </si>
  <si>
    <t xml:space="preserve">Electricity Charges                                                   </t>
  </si>
  <si>
    <t>22021006</t>
  </si>
  <si>
    <t>Postages &amp; courier Services</t>
  </si>
  <si>
    <t>22020205</t>
  </si>
  <si>
    <t xml:space="preserve">Water Rates &amp; Charges                                                 </t>
  </si>
  <si>
    <t>22020304</t>
  </si>
  <si>
    <t>Magazines and Periodicals</t>
  </si>
  <si>
    <t>22021007</t>
  </si>
  <si>
    <t>Welfare Packages</t>
  </si>
  <si>
    <t>051705400100</t>
  </si>
  <si>
    <t>70922</t>
  </si>
  <si>
    <t>22020503</t>
  </si>
  <si>
    <t>TEACHING SERVICE BOARD</t>
  </si>
  <si>
    <t>052100100100</t>
  </si>
  <si>
    <t>22020307</t>
  </si>
  <si>
    <t>Drugs/Laboratory/Medical Supplies</t>
  </si>
  <si>
    <t>MINISTRY OF HEALTH</t>
  </si>
  <si>
    <t>70750</t>
  </si>
  <si>
    <t>70740</t>
  </si>
  <si>
    <t>EPIDEMOLOGICAL UNIT</t>
  </si>
  <si>
    <t>NPI UNIT</t>
  </si>
  <si>
    <t>052100100200</t>
  </si>
  <si>
    <t>052100100300</t>
  </si>
  <si>
    <t>052110200200</t>
  </si>
  <si>
    <t>70721</t>
  </si>
  <si>
    <t>22020203</t>
  </si>
  <si>
    <t xml:space="preserve">Internet Access Charges                                               </t>
  </si>
  <si>
    <t>70731</t>
  </si>
  <si>
    <t>70722</t>
  </si>
  <si>
    <t>22020306</t>
  </si>
  <si>
    <t>Printing of Security Documents</t>
  </si>
  <si>
    <t>22020414</t>
  </si>
  <si>
    <t>Maintenance of Heavy Duty Machines/Equipment</t>
  </si>
  <si>
    <t>22020502</t>
  </si>
  <si>
    <t>Workshops &amp; Training – International</t>
  </si>
  <si>
    <t>22020605</t>
  </si>
  <si>
    <t xml:space="preserve">Cleaning and Fumigation Services                                      </t>
  </si>
  <si>
    <t>22020709</t>
  </si>
  <si>
    <t>Audit Consultancy</t>
  </si>
  <si>
    <t>22020902</t>
  </si>
  <si>
    <t>Insurance Premium</t>
  </si>
  <si>
    <t>Conference &amp; Seminars – Local</t>
  </si>
  <si>
    <t>052110200100</t>
  </si>
  <si>
    <t>HOSPITAL MANAGEMENT BOARD</t>
  </si>
  <si>
    <t>UNIVERSITY TEACHING HOSPITAL</t>
  </si>
  <si>
    <t>052110400100</t>
  </si>
  <si>
    <t>70734</t>
  </si>
  <si>
    <t>COLLEGE OF NURSING &amp; MIDWIFERY</t>
  </si>
  <si>
    <t>052100300100</t>
  </si>
  <si>
    <t>22020308</t>
  </si>
  <si>
    <t>Field &amp; Camping Materials Supplies</t>
  </si>
  <si>
    <t>PRIMARY HEALTHCARE MANAGEMENT BOARD</t>
  </si>
  <si>
    <t>052110600100</t>
  </si>
  <si>
    <t>COLLEGE OF HEALTH TECHNOLOGY NGURU</t>
  </si>
  <si>
    <t>053505700100</t>
  </si>
  <si>
    <t>70540</t>
  </si>
  <si>
    <t>AFFORESTATION</t>
  </si>
  <si>
    <t>053505600100</t>
  </si>
  <si>
    <t>23520100</t>
  </si>
  <si>
    <t>70422</t>
  </si>
  <si>
    <t>NEAZDP</t>
  </si>
  <si>
    <t>22020409</t>
  </si>
  <si>
    <t>Maintenance of Railway Equipment</t>
  </si>
  <si>
    <t>70421</t>
  </si>
  <si>
    <t>22020708</t>
  </si>
  <si>
    <t>Medical Consulting</t>
  </si>
  <si>
    <t>22040101</t>
  </si>
  <si>
    <t>Grants to other State Governments – current</t>
  </si>
  <si>
    <t>MODERN ABATTOIR</t>
  </si>
  <si>
    <t>Admin Code</t>
  </si>
  <si>
    <t>22020800</t>
  </si>
  <si>
    <t>Cleaning and Fumigation Services</t>
  </si>
  <si>
    <t>32010501</t>
  </si>
  <si>
    <t xml:space="preserve">Purchase of Agricultural Equipment </t>
  </si>
  <si>
    <t>Rehabilitation/Repairs of Agricultural Equipment</t>
  </si>
  <si>
    <t>32010107</t>
  </si>
  <si>
    <t>Research and Development</t>
  </si>
  <si>
    <t>Monitoring and Evaluation</t>
  </si>
  <si>
    <t xml:space="preserve">Counterpart Fund </t>
  </si>
  <si>
    <t>70942</t>
  </si>
  <si>
    <t>YOBE STATE UNIVERSITY</t>
  </si>
  <si>
    <t>22020204</t>
  </si>
  <si>
    <t xml:space="preserve">Satellites Broadcasting Access Charges                                </t>
  </si>
  <si>
    <t>22020206</t>
  </si>
  <si>
    <t xml:space="preserve">Sewage Charges                                                      </t>
  </si>
  <si>
    <t>22020312</t>
  </si>
  <si>
    <t xml:space="preserve">Sanitary Materials </t>
  </si>
  <si>
    <t>22020314</t>
  </si>
  <si>
    <t xml:space="preserve">Examination Materials </t>
  </si>
  <si>
    <t>22020601</t>
  </si>
  <si>
    <t>Security Services</t>
  </si>
  <si>
    <t>22020603</t>
  </si>
  <si>
    <t>Residential Rent</t>
  </si>
  <si>
    <t>22021001</t>
  </si>
  <si>
    <t>Refreshment &amp; Meals</t>
  </si>
  <si>
    <t>22021002</t>
  </si>
  <si>
    <t>Honorarium &amp; Sitting Allowance</t>
  </si>
  <si>
    <t>22021008</t>
  </si>
  <si>
    <t>Subscription to Professional Bodies</t>
  </si>
  <si>
    <t>22021009</t>
  </si>
  <si>
    <t>Sporting Activities</t>
  </si>
  <si>
    <t>051706500100</t>
  </si>
  <si>
    <t>COLLEGE OF EDUCATION GASHUA</t>
  </si>
  <si>
    <t>70941</t>
  </si>
  <si>
    <t>051706600100</t>
  </si>
  <si>
    <t>23530400</t>
  </si>
  <si>
    <t>CABS POTISKUM</t>
  </si>
  <si>
    <t>051706700100</t>
  </si>
  <si>
    <t>COLLEGE OF AGRICULTURE, GUJBA</t>
  </si>
  <si>
    <t>23510600</t>
  </si>
  <si>
    <t>STATE POLYTECHNIC, GEIDAM</t>
  </si>
  <si>
    <t>051706800100</t>
  </si>
  <si>
    <t>70930</t>
  </si>
  <si>
    <t>22020504</t>
  </si>
  <si>
    <t>Conference &amp; Seminars – International</t>
  </si>
  <si>
    <t>COLLEGE OF LEGAL &amp; ISLAMIC STUDIES, NGURU</t>
  </si>
  <si>
    <t>053500100100</t>
  </si>
  <si>
    <t>MINISTRY OF ENVIRONMENT</t>
  </si>
  <si>
    <t>22020316</t>
  </si>
  <si>
    <t>Procurement of Seeds &amp; Seedlings</t>
  </si>
  <si>
    <t>YOSACA</t>
  </si>
  <si>
    <t>051702100100</t>
  </si>
  <si>
    <t>AGRICULTURAL DEVELOPMENT PROGRAMME</t>
  </si>
  <si>
    <t>32010601</t>
  </si>
  <si>
    <t>32010602</t>
  </si>
  <si>
    <t>32010603</t>
  </si>
  <si>
    <t>32010604</t>
  </si>
  <si>
    <t>32010301</t>
  </si>
  <si>
    <t>32010310</t>
  </si>
  <si>
    <t>32010102</t>
  </si>
  <si>
    <t>Construction of Roads</t>
  </si>
  <si>
    <t>32010112</t>
  </si>
  <si>
    <t>32010207</t>
  </si>
  <si>
    <t>32010203</t>
  </si>
  <si>
    <t>70560</t>
  </si>
  <si>
    <t>YOSEPA</t>
  </si>
  <si>
    <t>Chairs</t>
  </si>
  <si>
    <t>Tables</t>
  </si>
  <si>
    <t>SCIENCE &amp; TECHNICAL SCHOOLS BOARD</t>
  </si>
  <si>
    <t>Direct Teaching &amp; Laboratory Cost</t>
  </si>
  <si>
    <t>22021010</t>
  </si>
  <si>
    <t>025000100100</t>
  </si>
  <si>
    <t>FISCAL RESPONSIBILITY BOARD</t>
  </si>
  <si>
    <t/>
  </si>
  <si>
    <t>Stools</t>
  </si>
  <si>
    <t>32010606</t>
  </si>
  <si>
    <t>Ceiling Fans</t>
  </si>
  <si>
    <t>Rugs and Carpets</t>
  </si>
  <si>
    <t>32010609</t>
  </si>
  <si>
    <t>Desks</t>
  </si>
  <si>
    <t>Rehabilitation/Repairs of Office Building</t>
  </si>
  <si>
    <t>FIRE SERVICE BOARD</t>
  </si>
  <si>
    <t>03101</t>
  </si>
  <si>
    <t>021510200100</t>
  </si>
  <si>
    <t>051705500100</t>
  </si>
  <si>
    <t>Construction/Provision of Office Building</t>
  </si>
  <si>
    <t>32010305</t>
  </si>
  <si>
    <t>32010311</t>
  </si>
  <si>
    <t>Spare Parts and Tools</t>
  </si>
  <si>
    <t>32010209</t>
  </si>
  <si>
    <t>32010405</t>
  </si>
  <si>
    <t>32010307</t>
  </si>
  <si>
    <t>32010406</t>
  </si>
  <si>
    <t>Tricycles</t>
  </si>
  <si>
    <t>32010502</t>
  </si>
  <si>
    <t>32010505</t>
  </si>
  <si>
    <t>32010308</t>
  </si>
  <si>
    <t>32010313</t>
  </si>
  <si>
    <t>Rehabilitation/Repairs of Water Facilities</t>
  </si>
  <si>
    <t>023400100200</t>
  </si>
  <si>
    <t>32010101</t>
  </si>
  <si>
    <t>032605300100</t>
  </si>
  <si>
    <t>22020702</t>
  </si>
  <si>
    <t>Information Technology Consulting</t>
  </si>
  <si>
    <t>SHARIA COURT OF APPEAL</t>
  </si>
  <si>
    <t>031800100100</t>
  </si>
  <si>
    <t>70111</t>
  </si>
  <si>
    <t>70330</t>
  </si>
  <si>
    <t>JUDICIAL SERVICE COMMISSION</t>
  </si>
  <si>
    <t>032600100200</t>
  </si>
  <si>
    <t>PREROGATIVE OF MERCY</t>
  </si>
  <si>
    <t>032600100100</t>
  </si>
  <si>
    <t>MINISTRY OF JUSTICE</t>
  </si>
  <si>
    <t>02101</t>
  </si>
  <si>
    <t>22020104</t>
  </si>
  <si>
    <t xml:space="preserve">International Transport and Travelling (Others)                                 </t>
  </si>
  <si>
    <t>22020703</t>
  </si>
  <si>
    <t>Legal Services</t>
  </si>
  <si>
    <t>HIGH COURT OF JUSTICE</t>
  </si>
  <si>
    <t>032605100100</t>
  </si>
  <si>
    <t>032605100200</t>
  </si>
  <si>
    <t>ADMINISTRATION OF JUSTICE COMMITTEE</t>
  </si>
  <si>
    <t>032605200100</t>
  </si>
  <si>
    <t>SHARIA COURT DIVISION</t>
  </si>
  <si>
    <t>ADMIN CODE</t>
  </si>
  <si>
    <t>ECONOMIC CODE</t>
  </si>
  <si>
    <t>G.L</t>
  </si>
  <si>
    <t>ACTUAL NO OF STAFF 2018</t>
  </si>
  <si>
    <t>ACTUAL SALARY JAN-DEC 2018</t>
  </si>
  <si>
    <t>APPROVED ESTIMATES 2019</t>
  </si>
  <si>
    <t>ACTUAL SALARY JAN-AUG 2019</t>
  </si>
  <si>
    <t>PROPOSED ESTIMATES 2020</t>
  </si>
  <si>
    <t>PROJECTED ESTIMATES 2021</t>
  </si>
  <si>
    <t>PROJECTED ESTIMATES 2022</t>
  </si>
  <si>
    <t>Leave Transport</t>
  </si>
  <si>
    <t>Hon. Comm/Perm. Sec/E.S/Chairman/Registrar</t>
  </si>
  <si>
    <t>Total Staff &amp; Personnel Cost</t>
  </si>
  <si>
    <t>Refunds</t>
  </si>
  <si>
    <t>Total Overhead cost</t>
  </si>
  <si>
    <t>Consolidated Salary</t>
  </si>
  <si>
    <t>051400100100</t>
  </si>
  <si>
    <t>MINISTRY OF WOMEN AFFAIRS</t>
  </si>
  <si>
    <t>71040</t>
  </si>
  <si>
    <t>22021018</t>
  </si>
  <si>
    <t>Gender</t>
  </si>
  <si>
    <t>MIN. OF YOUTH, SPORTS, SOCIAL &amp; COM. DEV.</t>
  </si>
  <si>
    <t>051300100100</t>
  </si>
  <si>
    <t>22021019</t>
  </si>
  <si>
    <t>Medical Expenses – International</t>
  </si>
  <si>
    <t>NYSC</t>
  </si>
  <si>
    <t>SPORTS COUNCIL</t>
  </si>
  <si>
    <t>051300100200</t>
  </si>
  <si>
    <t>70810</t>
  </si>
  <si>
    <t>YOBE DESERT STARS</t>
  </si>
  <si>
    <t>051300100300</t>
  </si>
  <si>
    <t>051700300100</t>
  </si>
  <si>
    <t>70912</t>
  </si>
  <si>
    <t>22020602</t>
  </si>
  <si>
    <t>Office Rent</t>
  </si>
  <si>
    <t>22040202</t>
  </si>
  <si>
    <t>Grants to Foreign International Organizations</t>
  </si>
  <si>
    <t>22020706</t>
  </si>
  <si>
    <t>Surveying Services</t>
  </si>
  <si>
    <t>22020711</t>
  </si>
  <si>
    <t>Supervision and Management Expenses</t>
  </si>
  <si>
    <t>Total Overhead Cost</t>
  </si>
  <si>
    <t>00030000020101</t>
  </si>
  <si>
    <t>MINISTRY OF WATER RESOURCES</t>
  </si>
  <si>
    <t>012300100100</t>
  </si>
  <si>
    <t>23510300</t>
  </si>
  <si>
    <t>012300400100</t>
  </si>
  <si>
    <t>012300300100</t>
  </si>
  <si>
    <t>70830</t>
  </si>
  <si>
    <t>00050000020000</t>
  </si>
  <si>
    <t>YOBE STATE PRINTING CORPORATION</t>
  </si>
  <si>
    <t>011200400100</t>
  </si>
  <si>
    <t>HOUSE OF ASSEMBLY SERVICE COMMISSION</t>
  </si>
  <si>
    <t>22020103</t>
  </si>
  <si>
    <t xml:space="preserve">International Transport and Travelling (Training)                                 </t>
  </si>
  <si>
    <t>32010105</t>
  </si>
  <si>
    <t>32010108</t>
  </si>
  <si>
    <t>Rehabilitation/Repairs of Residential Building</t>
  </si>
  <si>
    <t>016200100100</t>
  </si>
  <si>
    <t>70840</t>
  </si>
  <si>
    <t>MINISTRY OF RELIGIOUS AFFAIRS</t>
  </si>
  <si>
    <t>00020000010000</t>
  </si>
  <si>
    <t>32010109</t>
  </si>
  <si>
    <t>Rehabilitation/Repairs of School Building</t>
  </si>
  <si>
    <t>70660</t>
  </si>
  <si>
    <t>Completion of Cargo International Airport</t>
  </si>
  <si>
    <t>Purchase of Generators such as Perkins Caterpillars, Marapco, and Mikano etc. Capacity ranging from 30KVA, 60KVA, 100KVA, 150 KVA, 250 KVA, 350 KVA, 550 KVA and 650 KVA etc.</t>
  </si>
  <si>
    <t>Purchase of Laptops, Desktop, Photocopier and wireless internet</t>
  </si>
  <si>
    <t>Purchase of Fire Extinguisher, Safety, Jacket, Safety Boot, and Hand Gloves</t>
  </si>
  <si>
    <t>MINISTRY OF AGRICULTURE</t>
  </si>
  <si>
    <t>021500100100</t>
  </si>
  <si>
    <t>22050103</t>
  </si>
  <si>
    <t>Purchase of Fertilizer</t>
  </si>
  <si>
    <t>32010214</t>
  </si>
  <si>
    <t>Construction of Markets/Parks</t>
  </si>
  <si>
    <t>IRRIGATION PROGRAMME</t>
  </si>
  <si>
    <t>021500100400</t>
  </si>
  <si>
    <t>011103700100</t>
  </si>
  <si>
    <t>LOCAL GOVERNMENT AUDIT</t>
  </si>
  <si>
    <t>014000200100</t>
  </si>
  <si>
    <t xml:space="preserve">Maintenance of Motor Vehicle </t>
  </si>
  <si>
    <t>32010129</t>
  </si>
  <si>
    <t>32010104</t>
  </si>
  <si>
    <t>32010110</t>
  </si>
  <si>
    <t>Rehabilitation/Repairs of Hospital Building</t>
  </si>
  <si>
    <t>23540000</t>
  </si>
  <si>
    <t>Beds &amp; Beddings</t>
  </si>
  <si>
    <t>32010106</t>
  </si>
  <si>
    <t>32010503</t>
  </si>
  <si>
    <t>32010510</t>
  </si>
  <si>
    <t>Television Sets</t>
  </si>
  <si>
    <t>32010508</t>
  </si>
  <si>
    <t>32010509</t>
  </si>
  <si>
    <t>00050000020105</t>
  </si>
  <si>
    <t>00050000020102</t>
  </si>
  <si>
    <t>00050000020106</t>
  </si>
  <si>
    <t>32010314</t>
  </si>
  <si>
    <t>Purchase of Computers</t>
  </si>
  <si>
    <t>011100100100</t>
  </si>
  <si>
    <t>22021023</t>
  </si>
  <si>
    <t>Souvenir/Gifts</t>
  </si>
  <si>
    <t>GOVERNMENT HOUSE</t>
  </si>
  <si>
    <t>71091</t>
  </si>
  <si>
    <t>32010302</t>
  </si>
  <si>
    <t>23530200</t>
  </si>
  <si>
    <t xml:space="preserve">Purchased of tractors </t>
  </si>
  <si>
    <t>011100100200</t>
  </si>
  <si>
    <t>DEPUTY GOVERNOR'S OFFICE</t>
  </si>
  <si>
    <t>011100800100</t>
  </si>
  <si>
    <t>22030102</t>
  </si>
  <si>
    <t>Bicycle Advances</t>
  </si>
  <si>
    <t>STATE EMERGENCY MANAGEMENT AGENCY</t>
  </si>
  <si>
    <t>Construction of Constituency Mosque</t>
  </si>
  <si>
    <t>Construction of Islamiyya</t>
  </si>
  <si>
    <t>011101300100</t>
  </si>
  <si>
    <t>OFFICE OF THE SECRETARY TO THE STATE GOVT</t>
  </si>
  <si>
    <t>UNICEF COORDINATOR</t>
  </si>
  <si>
    <t>LANDSCAPE UNIT</t>
  </si>
  <si>
    <t>NATIONAL VOLUNTEER UNIT</t>
  </si>
  <si>
    <t>MAINTENANCE UNIT</t>
  </si>
  <si>
    <t>011102100100</t>
  </si>
  <si>
    <t>LIAISON OFFICE LAGOS</t>
  </si>
  <si>
    <t>011102100200</t>
  </si>
  <si>
    <t>LIAISON OFFICE KADUNA</t>
  </si>
  <si>
    <t>011102100300</t>
  </si>
  <si>
    <t>LIAISON OFFICE MAIDUGURI</t>
  </si>
  <si>
    <t>LIAISON OFFICE ABUJA</t>
  </si>
  <si>
    <t>011102100400</t>
  </si>
  <si>
    <t>LOCAL GOVERNMENT PENSION BOARD</t>
  </si>
  <si>
    <t>021500100200</t>
  </si>
  <si>
    <t>YOBE BROADCASTING CORPORATION (YBC)</t>
  </si>
  <si>
    <t>YOBE STATE TELEVISION (YTV)</t>
  </si>
  <si>
    <t>012500100100</t>
  </si>
  <si>
    <t>OFFICE OF THE HEAD OF SERVICE</t>
  </si>
  <si>
    <t>22020202</t>
  </si>
  <si>
    <t xml:space="preserve">Telephone charges                                                     </t>
  </si>
  <si>
    <t>Postages &amp; Courier Services</t>
  </si>
  <si>
    <t>023800100100</t>
  </si>
  <si>
    <t>22021014</t>
  </si>
  <si>
    <t>Annual Budget Expenses &amp; Administration</t>
  </si>
  <si>
    <t>MINISTRY OF BUDGET &amp; ECONOMIC PLANNING</t>
  </si>
  <si>
    <t>BUDGET MONITORING &amp; INSPECTION</t>
  </si>
  <si>
    <t>STATISTICS DEPARTMENT</t>
  </si>
  <si>
    <t>DONOR COORDINATION UNIT</t>
  </si>
  <si>
    <t>023800100200</t>
  </si>
  <si>
    <t>023800100300</t>
  </si>
  <si>
    <t>023800100400</t>
  </si>
  <si>
    <t>YOBE STATE BUREAU OF STATISTICS</t>
  </si>
  <si>
    <t>023800100500</t>
  </si>
  <si>
    <t>011100100301</t>
  </si>
  <si>
    <t>SPECIAL ADVISER ON BUDGET</t>
  </si>
  <si>
    <t>011100100302</t>
  </si>
  <si>
    <t>SPECIAL ADVISER ON EDUCATION</t>
  </si>
  <si>
    <t>011100100303</t>
  </si>
  <si>
    <t xml:space="preserve">SPECIAL ADVISER ON FINANCE </t>
  </si>
  <si>
    <t>011100100304</t>
  </si>
  <si>
    <t xml:space="preserve">SPECIAL ADVISER ON JUSTICE </t>
  </si>
  <si>
    <t>011100100305</t>
  </si>
  <si>
    <t xml:space="preserve">SPECIAL ADVISER ON LOCAL GOVERNMENT  </t>
  </si>
  <si>
    <t>011100100306</t>
  </si>
  <si>
    <t xml:space="preserve">SPECIAL ADVISER ON HOUSING </t>
  </si>
  <si>
    <t>011100100307</t>
  </si>
  <si>
    <t xml:space="preserve">SPECIAL ADVISER ON POLITICAL </t>
  </si>
  <si>
    <t>011100100308</t>
  </si>
  <si>
    <t xml:space="preserve">SPECIAL ADVISER ON SECURITY </t>
  </si>
  <si>
    <t>011100100309</t>
  </si>
  <si>
    <t xml:space="preserve">SPECIAL ADVISER ON WORKS </t>
  </si>
  <si>
    <t>011100100310</t>
  </si>
  <si>
    <t>SPECIAL ADVISER ON HEALTH</t>
  </si>
  <si>
    <t>011100100311</t>
  </si>
  <si>
    <t xml:space="preserve">SPECIAL ADVISER ON AGRICULTURE </t>
  </si>
  <si>
    <t>011100100312</t>
  </si>
  <si>
    <t xml:space="preserve">SPECIAL ADVISER ON RELIGIOUS MATTERS </t>
  </si>
  <si>
    <t>BUREAU ON PUBLIC PROCUREMENT</t>
  </si>
  <si>
    <t>011100500100</t>
  </si>
  <si>
    <t>SUSTAINABLE DEVELOPMENT GOALS (SDGs)</t>
  </si>
  <si>
    <t>011101000100</t>
  </si>
  <si>
    <t>22020710</t>
  </si>
  <si>
    <t xml:space="preserve">Maintenance of motor vehicle  </t>
  </si>
  <si>
    <t xml:space="preserve">Refreshment &amp; meals </t>
  </si>
  <si>
    <t xml:space="preserve">Publicity and advertisement  </t>
  </si>
  <si>
    <t>CIVIL SERVICE COMMISSION</t>
  </si>
  <si>
    <t>014700100100</t>
  </si>
  <si>
    <t>014700200100</t>
  </si>
  <si>
    <t>LOCAL GOVT SERVICE COMMISSION</t>
  </si>
  <si>
    <t>022205200100</t>
  </si>
  <si>
    <t>Construction of Toilet</t>
  </si>
  <si>
    <t>32010121</t>
  </si>
  <si>
    <t>Wall Fencing</t>
  </si>
  <si>
    <t>STATE HOTELS BOARD</t>
  </si>
  <si>
    <t>014800100100</t>
  </si>
  <si>
    <t>STATE INDEPENDENT ELECTORAL COMMISSION</t>
  </si>
  <si>
    <t>YOBE MOSQUE &amp; ISLAMIC CENTRE</t>
  </si>
  <si>
    <t>21020101</t>
  </si>
  <si>
    <t xml:space="preserve">016200100200 </t>
  </si>
  <si>
    <t>Motor Vehicle Fuel</t>
  </si>
  <si>
    <t>PILOT LIVESTOCK</t>
  </si>
  <si>
    <t>021500100300</t>
  </si>
  <si>
    <t>Procurement Of Seeds &amp; Seedlings</t>
  </si>
  <si>
    <t>Maintenance Of Motor Vehicle</t>
  </si>
  <si>
    <t>32010205</t>
  </si>
  <si>
    <t>Purchase of Diving Equipment</t>
  </si>
  <si>
    <t>Zoos, Parks &amp; Reserves</t>
  </si>
  <si>
    <t>MINISTRY OF COMMERCE</t>
  </si>
  <si>
    <t>SMALL &amp; MEDIUM SCALE ENTREPRISES</t>
  </si>
  <si>
    <t>Maintenance Of Plants/Generators</t>
  </si>
  <si>
    <t xml:space="preserve">022205100100 </t>
  </si>
  <si>
    <t>32010114</t>
  </si>
  <si>
    <t>Acquisition of Office Building</t>
  </si>
  <si>
    <t>32010312</t>
  </si>
  <si>
    <t>32010128</t>
  </si>
  <si>
    <t>32010611</t>
  </si>
  <si>
    <t>32030113</t>
  </si>
  <si>
    <t>Construction of Airport</t>
  </si>
  <si>
    <t>32010202</t>
  </si>
  <si>
    <t>32010221</t>
  </si>
  <si>
    <t>Rehabilitation/Repairs of Roads</t>
  </si>
  <si>
    <t>32010220</t>
  </si>
  <si>
    <t>32010217</t>
  </si>
  <si>
    <t>32010218</t>
  </si>
  <si>
    <t>Surveying Equipment</t>
  </si>
  <si>
    <t>Rehabilitation/Repairs of Power Generating Plants</t>
  </si>
  <si>
    <t>32010318</t>
  </si>
  <si>
    <t>Printing Of Non Security Documents</t>
  </si>
  <si>
    <t xml:space="preserve">012305700100 </t>
  </si>
  <si>
    <t>Anniversaries/Celebration</t>
  </si>
  <si>
    <t>32030111</t>
  </si>
  <si>
    <t>32030114</t>
  </si>
  <si>
    <t>32030109</t>
  </si>
  <si>
    <t>32010317</t>
  </si>
  <si>
    <t xml:space="preserve">032600100300 </t>
  </si>
  <si>
    <t xml:space="preserve">032600100400 </t>
  </si>
  <si>
    <t xml:space="preserve">032600100500 </t>
  </si>
  <si>
    <t>RENT TRIBUNAL</t>
  </si>
  <si>
    <t>SANITATION COURT</t>
  </si>
  <si>
    <t>REVENUE COURT</t>
  </si>
  <si>
    <t>32030115</t>
  </si>
  <si>
    <t>32010122</t>
  </si>
  <si>
    <t>32010199</t>
  </si>
  <si>
    <t>Construction/Provision Sporting &amp; Gaming Facilities</t>
  </si>
  <si>
    <t>REMEDIAL PROGRAMME</t>
  </si>
  <si>
    <t xml:space="preserve">051700100200 </t>
  </si>
  <si>
    <t xml:space="preserve">051700100300 </t>
  </si>
  <si>
    <t>FRENCH &amp; KANURI CENTRE</t>
  </si>
  <si>
    <t>SUBEB</t>
  </si>
  <si>
    <t>COUNCIL FOR ARTS &amp; CULTURE</t>
  </si>
  <si>
    <t>32010125</t>
  </si>
  <si>
    <t>32010319</t>
  </si>
  <si>
    <t>32030112</t>
  </si>
  <si>
    <t xml:space="preserve">Purchase of Power Generating Set </t>
  </si>
  <si>
    <t>EDUCATION RESOURCE CENTRE</t>
  </si>
  <si>
    <t xml:space="preserve">051706400100 </t>
  </si>
  <si>
    <t>ZONAL INSPECTORATE</t>
  </si>
  <si>
    <t xml:space="preserve">051703000100 </t>
  </si>
  <si>
    <t>ARABIC AND ISLAMIC EDUCATION BOARD</t>
  </si>
  <si>
    <t>32010309</t>
  </si>
  <si>
    <t>YOBE STATE SCHOLARSHIP BOARD</t>
  </si>
  <si>
    <t>CABS, POTISKUM</t>
  </si>
  <si>
    <t>Construction/Provision of Libraries</t>
  </si>
  <si>
    <t>Purchase of Fire Fighting Equipment</t>
  </si>
  <si>
    <t>Rehabilitation/Repairs of ICT Infrastructure</t>
  </si>
  <si>
    <t>Purchase of Electrical Equipment</t>
  </si>
  <si>
    <t>32010226</t>
  </si>
  <si>
    <t>32010320</t>
  </si>
  <si>
    <t>Air-Conditioners</t>
  </si>
  <si>
    <t>Curtains &amp; Windows Blind</t>
  </si>
  <si>
    <t>Bed-Tables/Side-Lockers</t>
  </si>
  <si>
    <t>32010607</t>
  </si>
  <si>
    <t>32010610</t>
  </si>
  <si>
    <t>32010612</t>
  </si>
  <si>
    <t>32010614</t>
  </si>
  <si>
    <t>32010617</t>
  </si>
  <si>
    <t>Boundary Pillars/right of ways/road signs</t>
  </si>
  <si>
    <t>Construction/Provision of School Building</t>
  </si>
  <si>
    <t>32010299</t>
  </si>
  <si>
    <t>Boreholes and other Water Facilities</t>
  </si>
  <si>
    <t>Trucks/Tankers/Tractors/Bull Dozers etc.</t>
  </si>
  <si>
    <t>32030116</t>
  </si>
  <si>
    <t>Margin for increases in cost (Election Activities)</t>
  </si>
  <si>
    <t>32010321</t>
  </si>
  <si>
    <t>Alternative Energy</t>
  </si>
  <si>
    <t xml:space="preserve">Purchase of Printers </t>
  </si>
  <si>
    <t>Rehabilitation/Repairs of Sporting Facilities</t>
  </si>
  <si>
    <t>Rehabilitation/Repairs of Electricity</t>
  </si>
  <si>
    <t>Other Storage Facilities</t>
  </si>
  <si>
    <t>32010219</t>
  </si>
  <si>
    <t>Water Pollution Control</t>
  </si>
  <si>
    <t>32010316</t>
  </si>
  <si>
    <t>32010322</t>
  </si>
  <si>
    <t>32010216</t>
  </si>
  <si>
    <t>32010315</t>
  </si>
  <si>
    <t>32010117</t>
  </si>
  <si>
    <t>Tender Fees</t>
  </si>
  <si>
    <t>Contractor Registration Fees</t>
  </si>
  <si>
    <t>TOTAL</t>
  </si>
  <si>
    <t>Cinematograph Licenses</t>
  </si>
  <si>
    <t>012301300100</t>
  </si>
  <si>
    <t>YOBE STATE TELEVISON (YTV)</t>
  </si>
  <si>
    <t>Announcement Fees</t>
  </si>
  <si>
    <t>News Coverage &amp; Promotion Fees</t>
  </si>
  <si>
    <t>Workshop Earnings</t>
  </si>
  <si>
    <t>012305700100</t>
  </si>
  <si>
    <t>COUNCIL FOR ARTS AND CULTURE</t>
  </si>
  <si>
    <t>Rent on Government Buildings</t>
  </si>
  <si>
    <t>OFFICE OF THE SECRETARY TO STATE GOVT</t>
  </si>
  <si>
    <t>Other Fees</t>
  </si>
  <si>
    <t>Sales of Journal &amp; Publications</t>
  </si>
  <si>
    <t>014000100100</t>
  </si>
  <si>
    <t>OFFICE OF THE AUDITOR GENERAL</t>
  </si>
  <si>
    <t>Professional Registration Fees</t>
  </si>
  <si>
    <t>LOCAL GOVERNMENT AUDIT DEPARTMENT</t>
  </si>
  <si>
    <t>LOCAL GOVERNMENT SERVICE COMMISSION</t>
  </si>
  <si>
    <t>Dried fish and meat license</t>
  </si>
  <si>
    <t>Pet Dog license</t>
  </si>
  <si>
    <t>Fishing permit license</t>
  </si>
  <si>
    <t>Hunting permit license</t>
  </si>
  <si>
    <t>Produce buyer license</t>
  </si>
  <si>
    <t>Health Facilities Licenses</t>
  </si>
  <si>
    <t>Animal import license</t>
  </si>
  <si>
    <t>Reg/Renewal of Livestock /Poultry farmers</t>
  </si>
  <si>
    <t>Agricultural/Veterinary Services Fees</t>
  </si>
  <si>
    <t>Inspection Fees</t>
  </si>
  <si>
    <t>Sale of Vaccines (animal)</t>
  </si>
  <si>
    <t>Sales of Improved Seeds/Chemicals</t>
  </si>
  <si>
    <t>Proceed from sales of farm produce</t>
  </si>
  <si>
    <t>Sales of Fertilizer</t>
  </si>
  <si>
    <t>Animal Traction Repayment</t>
  </si>
  <si>
    <t>MODERN ABATTIOR</t>
  </si>
  <si>
    <t>Tractor Hiring Service</t>
  </si>
  <si>
    <t>Registration of Agro Chemical Shops</t>
  </si>
  <si>
    <t>Earning from Hire of Tractor/Harvesters</t>
  </si>
  <si>
    <t>021511000100</t>
  </si>
  <si>
    <t>022000100100</t>
  </si>
  <si>
    <t>MINISTRY OF FINANCE</t>
  </si>
  <si>
    <t>Sales of Stores</t>
  </si>
  <si>
    <t>Proceeds from Sales of Government Vehicles</t>
  </si>
  <si>
    <t>Lease Rentals</t>
  </si>
  <si>
    <t>Motor Vehicles Refurbishing Loan Repayment</t>
  </si>
  <si>
    <t>Furniture Loan Repayment</t>
  </si>
  <si>
    <t>022000800100</t>
  </si>
  <si>
    <t>BOARD OF INTERNAL REVENUE</t>
  </si>
  <si>
    <t>Pay As You Earn</t>
  </si>
  <si>
    <t>Direct Assessment Tax</t>
  </si>
  <si>
    <t>Stamp Duty Tax</t>
  </si>
  <si>
    <t>Withholding Tax</t>
  </si>
  <si>
    <t>Property Tax</t>
  </si>
  <si>
    <t>Motor Vehicle Licenses</t>
  </si>
  <si>
    <t>Drivers' Licenses</t>
  </si>
  <si>
    <t>Trade Permit Licenses</t>
  </si>
  <si>
    <t>Taxi Registration (Side Badge) Licenses</t>
  </si>
  <si>
    <t>Driver's Badge Lincenses</t>
  </si>
  <si>
    <t>Vehicle Registration</t>
  </si>
  <si>
    <t>Vehicle Plate Number</t>
  </si>
  <si>
    <t>Miscellaneous Fines</t>
  </si>
  <si>
    <t>022205100100</t>
  </si>
  <si>
    <t>SMALL SCALE &amp; INDUSTRIES</t>
  </si>
  <si>
    <t>022201800100</t>
  </si>
  <si>
    <t>YOBE INVESTMENT COMPANY</t>
  </si>
  <si>
    <t>Rent on Government Properties</t>
  </si>
  <si>
    <t>MINISTRY OF WORKS AND TRANSPORTS</t>
  </si>
  <si>
    <t>Certificate of Road Worthiness</t>
  </si>
  <si>
    <t>Road Cut Fees</t>
  </si>
  <si>
    <t>Road Cut Fines</t>
  </si>
  <si>
    <t>Road traffic offence fines</t>
  </si>
  <si>
    <t>Earning from VIO Charges</t>
  </si>
  <si>
    <t>YOBE TRANSPORT CORPORATION</t>
  </si>
  <si>
    <t>025301000100</t>
  </si>
  <si>
    <t>HOUSING AND PROPERTY DEVELOPMENT</t>
  </si>
  <si>
    <t>C of O Processing Fees</t>
  </si>
  <si>
    <t>MINISTRY OF LAND AND HOUSING</t>
  </si>
  <si>
    <t>Deeds Registration Fees</t>
  </si>
  <si>
    <t>Survey/Planning/Building Fees</t>
  </si>
  <si>
    <t>Land Use Fees</t>
  </si>
  <si>
    <t>Application Fees</t>
  </si>
  <si>
    <t>Change of Purpose</t>
  </si>
  <si>
    <t>Document Registration</t>
  </si>
  <si>
    <t>Sales of Maps</t>
  </si>
  <si>
    <t>Sales of Building Plan</t>
  </si>
  <si>
    <t>Rents &amp; Premium on the Allocation of Land</t>
  </si>
  <si>
    <t>Rent Surface Mining/Sand/Laterite</t>
  </si>
  <si>
    <t>Housing Refurbishing Loan Repayment</t>
  </si>
  <si>
    <t>Vetting Fees</t>
  </si>
  <si>
    <t>Court Order Fines</t>
  </si>
  <si>
    <t>Refuse Collection and Disposal Fees</t>
  </si>
  <si>
    <t>Court Fees</t>
  </si>
  <si>
    <t>Marriage/Divorce Fees</t>
  </si>
  <si>
    <t>Court Sermons Fees</t>
  </si>
  <si>
    <t>Affidavits</t>
  </si>
  <si>
    <t>Letter of Administration Fees</t>
  </si>
  <si>
    <t>Probate Fees</t>
  </si>
  <si>
    <t>Signing of Forms Fees</t>
  </si>
  <si>
    <t>Filing Fees</t>
  </si>
  <si>
    <t>Certificate of Judgment</t>
  </si>
  <si>
    <t>Counter Affidavits</t>
  </si>
  <si>
    <t>AREA COURT DIVISION</t>
  </si>
  <si>
    <t>SHARIA COUR OF APPEAL</t>
  </si>
  <si>
    <t>MIN. OF YOUTH, SPORT &amp; SOCIAL COMM. DEV.</t>
  </si>
  <si>
    <t>YOBE STATE DESERT STARS</t>
  </si>
  <si>
    <t>Stadium Gate Fees</t>
  </si>
  <si>
    <t>Lost and Replacement fines</t>
  </si>
  <si>
    <t>051701800100</t>
  </si>
  <si>
    <t>MAI IDRISS ALOOMA POLYTECHNIC GEIDAM</t>
  </si>
  <si>
    <t>Laboratory Fees</t>
  </si>
  <si>
    <t>School/Tuition/Examination Fees</t>
  </si>
  <si>
    <t>YOBE STATE UNIVERSITY DAMATURU</t>
  </si>
  <si>
    <t>Sales of Consultancy Registration Forms</t>
  </si>
  <si>
    <t>UMAR SULEIMAN COLLEGE OF EDUC. GASHUA</t>
  </si>
  <si>
    <t>Other Investment Income</t>
  </si>
  <si>
    <t>COLLEGE OF ADMIN. AND BUSINESS STUDIES</t>
  </si>
  <si>
    <t>COLLEGE OF AGRIC GUJBA</t>
  </si>
  <si>
    <t>Patent Medicine &amp; Drug Stores Licenses</t>
  </si>
  <si>
    <t>YOBE STATE UNIVERSITY TEACHING HOSPITAL</t>
  </si>
  <si>
    <t>SHEHU SULE COLLEGE OF NURSING</t>
  </si>
  <si>
    <t>COLLEGE OF HEALTH &amp; TECHNOLOGY NGURU</t>
  </si>
  <si>
    <t>Bill Board Advertisement Fees</t>
  </si>
  <si>
    <t>Business/Trade Operating Fees</t>
  </si>
  <si>
    <t>Timber &amp; Forest Fees</t>
  </si>
  <si>
    <t>Parking Fees</t>
  </si>
  <si>
    <t>Reg./Renewal of Environmental Dump Site</t>
  </si>
  <si>
    <t>Reg./Renewal of Telecom System (Mast)</t>
  </si>
  <si>
    <t>Firewood Trafficking Fines</t>
  </si>
  <si>
    <t>Forest Offence Fines</t>
  </si>
  <si>
    <t>TOTAL IGR</t>
  </si>
  <si>
    <t>CAPITAL RECEIPTS</t>
  </si>
  <si>
    <t>Internal Grants</t>
  </si>
  <si>
    <t>State and LG Joint Projects</t>
  </si>
  <si>
    <t>UBE Matching Grants</t>
  </si>
  <si>
    <t>FGN Grant for SDG</t>
  </si>
  <si>
    <t>Sub-Total Internal Grant</t>
  </si>
  <si>
    <t>External Grants</t>
  </si>
  <si>
    <t>BESDA</t>
  </si>
  <si>
    <t>YESSO (IDA)</t>
  </si>
  <si>
    <t>10t</t>
  </si>
  <si>
    <t>SLOGOR</t>
  </si>
  <si>
    <t>DLI (WORLD BANK)</t>
  </si>
  <si>
    <t>EU</t>
  </si>
  <si>
    <t>MCRP</t>
  </si>
  <si>
    <t>Total External Grant</t>
  </si>
  <si>
    <t>FADAMA III</t>
  </si>
  <si>
    <t>IFAD</t>
  </si>
  <si>
    <t>NPFS</t>
  </si>
  <si>
    <t>TOTAL GRANTS</t>
  </si>
  <si>
    <t>Other Receipts</t>
  </si>
  <si>
    <t>Proceed from Sales of Government Vehicles</t>
  </si>
  <si>
    <t>Internal Loans</t>
  </si>
  <si>
    <t>Budget Support Facility (Balance)</t>
  </si>
  <si>
    <t>Construction/Provision of Residential Buildings</t>
  </si>
  <si>
    <t>COLLEGE OF HEALTH TECHNOLOGY, NGURU</t>
  </si>
  <si>
    <t>Tuition, Registration &amp; Exam fees</t>
  </si>
  <si>
    <t>FAMILY SUPPORT MCHC</t>
  </si>
  <si>
    <t xml:space="preserve">052110700100 </t>
  </si>
  <si>
    <t>70530</t>
  </si>
  <si>
    <t xml:space="preserve">Wildlife Conservation </t>
  </si>
  <si>
    <t>32010303</t>
  </si>
  <si>
    <t>Erosion Control</t>
  </si>
  <si>
    <t>32010903</t>
  </si>
  <si>
    <t>32010399</t>
  </si>
  <si>
    <t>Construction/Provision of Hospitals/Health Centres</t>
  </si>
  <si>
    <t>Purchase of Motor Vehicle</t>
  </si>
  <si>
    <t>Ambulance</t>
  </si>
  <si>
    <t>32010616</t>
  </si>
  <si>
    <t>Rehabilitation/Repairs of water ways</t>
  </si>
  <si>
    <t>Contruction/Provision of Agricultural Facilities</t>
  </si>
  <si>
    <t>32010227</t>
  </si>
  <si>
    <t>055100100100</t>
  </si>
  <si>
    <t>Purchase of ICT Equipment to Zonal Offices</t>
  </si>
  <si>
    <t>Renovation of Zonal Office Damaturu</t>
  </si>
  <si>
    <t>Fencing of Office Building (Zonal Office Gashua)</t>
  </si>
  <si>
    <t>32010119</t>
  </si>
  <si>
    <t>BUREAU OF PUBLIC PROCUREMENT</t>
  </si>
  <si>
    <t>Sewage/Drainages and Culverts</t>
  </si>
  <si>
    <t>011101300200</t>
  </si>
  <si>
    <t>011101300300</t>
  </si>
  <si>
    <t>011101300400</t>
  </si>
  <si>
    <t>011101300500</t>
  </si>
  <si>
    <t>011103300100</t>
  </si>
  <si>
    <t>011103500100</t>
  </si>
  <si>
    <t>051300200100</t>
  </si>
  <si>
    <t>053511600100</t>
  </si>
  <si>
    <t>FERTILIZER BLENDING PLANT</t>
  </si>
  <si>
    <t>011200300100</t>
  </si>
  <si>
    <t>Electricity Transmission Network</t>
  </si>
  <si>
    <t>YOBE STATE HOUSE OF ASSEMBLY</t>
  </si>
  <si>
    <t>22030107</t>
  </si>
  <si>
    <t>Furnishing Advances</t>
  </si>
  <si>
    <t>22020302</t>
  </si>
  <si>
    <t>Books</t>
  </si>
  <si>
    <t>22021013</t>
  </si>
  <si>
    <t>Promotion (Service Wide)</t>
  </si>
  <si>
    <t>22020799</t>
  </si>
  <si>
    <t>Other Consultancy Service (N.E.C.)</t>
  </si>
  <si>
    <t>22021024</t>
  </si>
  <si>
    <t>Committees and Commissions</t>
  </si>
  <si>
    <t>Investigation, Research and Documentations</t>
  </si>
  <si>
    <t>OFFICE OF THE STATE AUDITOR-GENERAL</t>
  </si>
  <si>
    <t>Canteen/Kitchen Equipment</t>
  </si>
  <si>
    <t>Cushions</t>
  </si>
  <si>
    <t>Computer Software Acquisition</t>
  </si>
  <si>
    <t>MIN. FOR LOCAL GOVT &amp; CHIEFTAINCY AFFAIRS</t>
  </si>
  <si>
    <t>Doctors Quarters</t>
  </si>
  <si>
    <t>Staff Quarters and Student Hostels (Nguru &amp; College of Nursing)</t>
  </si>
  <si>
    <t>PILGRIMS COMMISSION</t>
  </si>
  <si>
    <t xml:space="preserve">Purchase of Shredding Machines </t>
  </si>
  <si>
    <t>Purcahse of Industrial Equipment</t>
  </si>
  <si>
    <t>PRINTING CORPORATION</t>
  </si>
  <si>
    <t>Rehabilitation/Repairs - Fire Fighting Stations</t>
  </si>
  <si>
    <t xml:space="preserve">Chairs </t>
  </si>
  <si>
    <t xml:space="preserve">Completion of Rehabilitation of IBB Secretariat, ADP,Governor's, Culture Centre, Mora, YPC and </t>
  </si>
  <si>
    <t>02102</t>
  </si>
  <si>
    <t>02103</t>
  </si>
  <si>
    <t>02104</t>
  </si>
  <si>
    <t>02107</t>
  </si>
  <si>
    <t>Fika, Nangere and Yunusari</t>
  </si>
  <si>
    <t>Construction of zonal veterinary clinic</t>
  </si>
  <si>
    <t>Tree Planting/Landscaping</t>
  </si>
  <si>
    <t>32010206</t>
  </si>
  <si>
    <t>23510400</t>
  </si>
  <si>
    <t>22020704</t>
  </si>
  <si>
    <t>Engineering Services</t>
  </si>
  <si>
    <t>32010116</t>
  </si>
  <si>
    <t>32010507</t>
  </si>
  <si>
    <t>Purchase drilling machine</t>
  </si>
  <si>
    <t>Safes/File Cabinets/CupBoards</t>
  </si>
  <si>
    <t>International Transport and Travelling (Others)</t>
  </si>
  <si>
    <t xml:space="preserve">JUDICIARY SERVICE COMMISSION </t>
  </si>
  <si>
    <t>Shelves</t>
  </si>
  <si>
    <t>Acquisition of Residential Building</t>
  </si>
  <si>
    <t>32010229</t>
  </si>
  <si>
    <t>32010118</t>
  </si>
  <si>
    <t>Construction of Car Porch/Shed</t>
  </si>
  <si>
    <t>Construction of Gate House</t>
  </si>
  <si>
    <t xml:space="preserve">Rehabilitation/Repairs of Libraries </t>
  </si>
  <si>
    <t>Maintenance of ICT Equipment</t>
  </si>
  <si>
    <t>Rehabilitation of Boundary Pillars/right of ways/road signs</t>
  </si>
  <si>
    <t>Health/Medical/Laboratory Equipment</t>
  </si>
  <si>
    <t>Purchase of Scanners</t>
  </si>
  <si>
    <t>32010225</t>
  </si>
  <si>
    <t>Construction/Provision of other Infrastructures</t>
  </si>
  <si>
    <t>32010228</t>
  </si>
  <si>
    <t>Rehabilitation/Repairs of Agricultural Facilities</t>
  </si>
  <si>
    <t>EMIRATE COUNCIL</t>
  </si>
  <si>
    <t>055100200100</t>
  </si>
  <si>
    <t>Grand-Total</t>
  </si>
  <si>
    <t>Purchase of Security Equipments</t>
  </si>
  <si>
    <t>Purchase of Fire fighting Equipments</t>
  </si>
  <si>
    <t>Purchase of Air Navigation Equipment</t>
  </si>
  <si>
    <t>BOARD OF INTERNAL REVENUE (BIR)</t>
  </si>
  <si>
    <t>Refrigerators</t>
  </si>
  <si>
    <t>Grant to Government Owned Company</t>
  </si>
  <si>
    <t>32030117</t>
  </si>
  <si>
    <t xml:space="preserve">Purchase of Computers </t>
  </si>
  <si>
    <t>Purchase of Photocopying Machines</t>
  </si>
  <si>
    <t>00130000010000</t>
  </si>
  <si>
    <t>MISCELLANEOUS</t>
  </si>
  <si>
    <t>CONSOLIDATED REVENUE FUND CHARGES</t>
  </si>
  <si>
    <t>22010101</t>
  </si>
  <si>
    <t>Gratuity</t>
  </si>
  <si>
    <t>71020</t>
  </si>
  <si>
    <t>22010102</t>
  </si>
  <si>
    <t xml:space="preserve">Pension  </t>
  </si>
  <si>
    <t>22010103</t>
  </si>
  <si>
    <t>Death Benefits</t>
  </si>
  <si>
    <t>22030106</t>
  </si>
  <si>
    <t>Motor Vehicle Advance</t>
  </si>
  <si>
    <t>22040103</t>
  </si>
  <si>
    <t>Grants to Local Governments – current</t>
  </si>
  <si>
    <t>22060202</t>
  </si>
  <si>
    <t>Domestic Interest/Discount - Short Term Borrowings</t>
  </si>
  <si>
    <t>22060103</t>
  </si>
  <si>
    <t>Foreign Interest/Discount - Short Term Borrowings</t>
  </si>
  <si>
    <t>22060301</t>
  </si>
  <si>
    <t>Interest - Internal Public Debt</t>
  </si>
  <si>
    <t>PUBLIC FINANCIAL MANAGEMENT UNIT</t>
  </si>
  <si>
    <t>EFFICIENCY UNIT</t>
  </si>
  <si>
    <t>022000100300</t>
  </si>
  <si>
    <t>022000100200</t>
  </si>
  <si>
    <t>OFFICE OF THE ACCOUNTANT-GENERAL</t>
  </si>
  <si>
    <t>022000700100</t>
  </si>
  <si>
    <t>022000200100</t>
  </si>
  <si>
    <t>022000700200</t>
  </si>
  <si>
    <t>022000100400</t>
  </si>
  <si>
    <t>Printing Of Security Documents</t>
  </si>
  <si>
    <t>Uniforms &amp; Other Clothing</t>
  </si>
  <si>
    <t>Sanitary Materials</t>
  </si>
  <si>
    <t>Subscription To Professional Bodies</t>
  </si>
  <si>
    <t>21020201</t>
  </si>
  <si>
    <t>NHIS Contribution</t>
  </si>
  <si>
    <t>Non Regular Allowances</t>
  </si>
  <si>
    <t>21010103</t>
  </si>
  <si>
    <t>Consolidated Revenue Fund Charges – Salary</t>
  </si>
  <si>
    <t>21020202</t>
  </si>
  <si>
    <t>21020206</t>
  </si>
  <si>
    <t>Severance  Benefits</t>
  </si>
  <si>
    <t>2.5% Contributory Pension (Employers)</t>
  </si>
  <si>
    <t>Personnel Cost</t>
  </si>
  <si>
    <t>Overhead Cost</t>
  </si>
  <si>
    <t>Capital Expenditure</t>
  </si>
  <si>
    <t>DEBT MANAGEMENT OFFICE (DMO)</t>
  </si>
  <si>
    <t>Government House</t>
  </si>
  <si>
    <t>State Emergency Management Agency</t>
  </si>
  <si>
    <t>Unicef Coordinator</t>
  </si>
  <si>
    <t>Landscape Unit</t>
  </si>
  <si>
    <t>National Volunteer Unit</t>
  </si>
  <si>
    <t>Maintenance Unit</t>
  </si>
  <si>
    <t>Liaison Office Lagos</t>
  </si>
  <si>
    <t>Liaison Office Kaduna</t>
  </si>
  <si>
    <t>Liaison Office Abuja</t>
  </si>
  <si>
    <t>Liaison Office Maiduguri</t>
  </si>
  <si>
    <t>Local Government Pension Board</t>
  </si>
  <si>
    <t>Pilgrims Commission</t>
  </si>
  <si>
    <t>Yobe State Printing Corporation</t>
  </si>
  <si>
    <t>Council For Arts &amp; Culture</t>
  </si>
  <si>
    <t>Fire Service</t>
  </si>
  <si>
    <t>Local Government Audit</t>
  </si>
  <si>
    <t>Civil Service Commission</t>
  </si>
  <si>
    <t>Local Govt Service Commission</t>
  </si>
  <si>
    <t>Yobe Mosque &amp; Islamic Centre</t>
  </si>
  <si>
    <t>Modern Abattoir</t>
  </si>
  <si>
    <t>Pilot Livestock</t>
  </si>
  <si>
    <t>Fertilizer Blending Plant</t>
  </si>
  <si>
    <t>Consolidated Revenue Fund Charges</t>
  </si>
  <si>
    <t>Miscellaneous</t>
  </si>
  <si>
    <t>Efficiency Unit</t>
  </si>
  <si>
    <t>Public Financial Management Unit</t>
  </si>
  <si>
    <t>Small &amp; Medium Scale Entreprises</t>
  </si>
  <si>
    <t>State Hotels Board</t>
  </si>
  <si>
    <t>Microfinance Bank</t>
  </si>
  <si>
    <t>Rural Electrification Board</t>
  </si>
  <si>
    <t>Budget Monitoring &amp; Inspection</t>
  </si>
  <si>
    <t>Statistics Department</t>
  </si>
  <si>
    <t>Donor Coordination Unit</t>
  </si>
  <si>
    <t>Fiscal Responsibility Board</t>
  </si>
  <si>
    <t>Water Corporation</t>
  </si>
  <si>
    <t>Housing &amp; Property Development</t>
  </si>
  <si>
    <t>Judicial Service Commission</t>
  </si>
  <si>
    <t>Rent Tribunal</t>
  </si>
  <si>
    <t>Sanitation Court</t>
  </si>
  <si>
    <t>Revenue Court</t>
  </si>
  <si>
    <t>Sharia Court Division</t>
  </si>
  <si>
    <t>Sports Council</t>
  </si>
  <si>
    <t>Yobe Desert Stars</t>
  </si>
  <si>
    <t>French &amp; Kanuri Centre</t>
  </si>
  <si>
    <t>Remedial Programme</t>
  </si>
  <si>
    <t>Library Board</t>
  </si>
  <si>
    <t>Agency For Mass Education</t>
  </si>
  <si>
    <t>State Polytechnic, Geidam</t>
  </si>
  <si>
    <t>Yobe State University</t>
  </si>
  <si>
    <t>Zonal Inspectorate</t>
  </si>
  <si>
    <t>Arabic &amp; Islamic Education Board</t>
  </si>
  <si>
    <t>Teaching Service Board</t>
  </si>
  <si>
    <t>Science &amp; Technical Schools Board</t>
  </si>
  <si>
    <t>Scholarship Board</t>
  </si>
  <si>
    <t>Education Resource Centre</t>
  </si>
  <si>
    <t>Cabs Potiskum</t>
  </si>
  <si>
    <t>Epidemological Unit</t>
  </si>
  <si>
    <t>Primary Healthcare Management Board</t>
  </si>
  <si>
    <t>Hospital Management Board</t>
  </si>
  <si>
    <t>University Teaching Hospital</t>
  </si>
  <si>
    <t>Family Support Mchc</t>
  </si>
  <si>
    <t>Afforestation</t>
  </si>
  <si>
    <t>Min. For Local Govt &amp; Chieftaincy Affairs</t>
  </si>
  <si>
    <t>Emirate Council</t>
  </si>
  <si>
    <t>Deputy Governor's Office</t>
  </si>
  <si>
    <t>Special Adviser on Budget</t>
  </si>
  <si>
    <t>Special Adviser on Education</t>
  </si>
  <si>
    <t xml:space="preserve">Special Adviser on Finance </t>
  </si>
  <si>
    <t xml:space="preserve">Special Adviser on Justice </t>
  </si>
  <si>
    <t xml:space="preserve">Special Adviser on Local Government  </t>
  </si>
  <si>
    <t xml:space="preserve">Special Adviser on Housing </t>
  </si>
  <si>
    <t xml:space="preserve">Special Adviser on Political </t>
  </si>
  <si>
    <t xml:space="preserve">Special Adviser on Security </t>
  </si>
  <si>
    <t xml:space="preserve">Special Adviser on Works </t>
  </si>
  <si>
    <t>Special Adviser on Health</t>
  </si>
  <si>
    <t xml:space="preserve">Special Adviser on Agriculture </t>
  </si>
  <si>
    <t xml:space="preserve">Special Adviser on Religious Matters </t>
  </si>
  <si>
    <t>Bureau on Public Procurement</t>
  </si>
  <si>
    <t>Yobe State House of Assembly</t>
  </si>
  <si>
    <t>House of Assembly Service Commission</t>
  </si>
  <si>
    <t>Ministry of Religious Affairs</t>
  </si>
  <si>
    <t>Ministry of Agriculture</t>
  </si>
  <si>
    <t>Ministry of Finance</t>
  </si>
  <si>
    <t>Min. of Commerce, Industries &amp; Tourism</t>
  </si>
  <si>
    <t>Min. of Works, Transport &amp; Energy</t>
  </si>
  <si>
    <t>Ministry of Budget &amp; Economic Planning</t>
  </si>
  <si>
    <t>Yobe State Bureau of Statistics</t>
  </si>
  <si>
    <t>Min. of Water Resources</t>
  </si>
  <si>
    <t>Ministry of Land &amp; Housing</t>
  </si>
  <si>
    <t>Ministry of Justice</t>
  </si>
  <si>
    <t>Prerogative of Mercy</t>
  </si>
  <si>
    <t>High Court of Justice</t>
  </si>
  <si>
    <t>Administration of Justice Committee</t>
  </si>
  <si>
    <t>Sharia Court of Appeal</t>
  </si>
  <si>
    <t>Min. of Youth, Sports, Social &amp; Com. Dev.</t>
  </si>
  <si>
    <t>Ministry of Women Affairs</t>
  </si>
  <si>
    <t>Ministry of Education</t>
  </si>
  <si>
    <t>College of Education Gashua</t>
  </si>
  <si>
    <t>College of Agriculture, Gujba</t>
  </si>
  <si>
    <t>College of Legal &amp; Islamic Studies, Nguru</t>
  </si>
  <si>
    <t>Ministry of Health</t>
  </si>
  <si>
    <t>College of Nursing &amp; Midwifery</t>
  </si>
  <si>
    <t>College of Health Technology Nguru</t>
  </si>
  <si>
    <t>Ministry of Environment</t>
  </si>
  <si>
    <t>Sustainable Development Goals (SDGs)</t>
  </si>
  <si>
    <t>Yobe State Television (YTV)</t>
  </si>
  <si>
    <t>Yobe Broadcasting Corporation (YBC)</t>
  </si>
  <si>
    <t>Office of the Head of Service</t>
  </si>
  <si>
    <t>Office of the State Auditor-General</t>
  </si>
  <si>
    <t>Debt Management office (DMO)</t>
  </si>
  <si>
    <t>Board of Internal Revenue (BIR)</t>
  </si>
  <si>
    <t>Office of the Accountant-General</t>
  </si>
  <si>
    <t>NPI Unit</t>
  </si>
  <si>
    <t>Organisation</t>
  </si>
  <si>
    <t>Office of the Secretary to the State Govt</t>
  </si>
  <si>
    <t xml:space="preserve">Min. of Home Affairs, Info. &amp; Culture </t>
  </si>
  <si>
    <t>Agricultural Dev. Programme (ADP)</t>
  </si>
  <si>
    <t>State Independent Electoral Comm.</t>
  </si>
  <si>
    <t>RUWASA</t>
  </si>
  <si>
    <t>Irrigation Programme</t>
  </si>
  <si>
    <t>Yobe Investment Company</t>
  </si>
  <si>
    <t>DESCRIPTION</t>
  </si>
  <si>
    <t>₦</t>
  </si>
  <si>
    <t>Treasury Opening Balance</t>
  </si>
  <si>
    <t>Estimated Recurrent Revenue</t>
  </si>
  <si>
    <t xml:space="preserve">Total Recurrent Revenue  </t>
  </si>
  <si>
    <t>Total State Funds Available (A + B)</t>
  </si>
  <si>
    <t>Estimated Recurrent Expenditure</t>
  </si>
  <si>
    <t>Total Recurrent Expenditure =(C+D)</t>
  </si>
  <si>
    <t>Total Internally Generated Revenue</t>
  </si>
  <si>
    <t>Statutory Allocation</t>
  </si>
  <si>
    <t>Ecological fund</t>
  </si>
  <si>
    <t>Stabilization fund</t>
  </si>
  <si>
    <t>Estimated Recurrent Revenue Surplus</t>
  </si>
  <si>
    <t>[(Transfer to CDF  = B – (C+D)]</t>
  </si>
  <si>
    <t>Grants</t>
  </si>
  <si>
    <t>External loans</t>
  </si>
  <si>
    <t>Debt Relief</t>
  </si>
  <si>
    <t>Total Capital Receipts</t>
  </si>
  <si>
    <t>Total  Estimated Revenue</t>
  </si>
  <si>
    <t>Recurrent Expenditure = (C+D )</t>
  </si>
  <si>
    <t>Capital Development Fund =(F+G)</t>
  </si>
  <si>
    <t>Total Expenditure</t>
  </si>
  <si>
    <t>C</t>
  </si>
  <si>
    <t>D</t>
  </si>
  <si>
    <t>E</t>
  </si>
  <si>
    <t>F</t>
  </si>
  <si>
    <t>G</t>
  </si>
  <si>
    <t>H</t>
  </si>
  <si>
    <t>I</t>
  </si>
  <si>
    <t>DETAILS OF RECURRENT EXPENDITURE</t>
  </si>
  <si>
    <t>DETAILS OF CAPITAL EXPENDITURE</t>
  </si>
  <si>
    <t>A</t>
  </si>
  <si>
    <t>B</t>
  </si>
  <si>
    <t>ECON CODE</t>
  </si>
  <si>
    <t>Excess Crude Oil/Exchange Rate Diff.</t>
  </si>
  <si>
    <t>23520500</t>
  </si>
  <si>
    <t xml:space="preserve">Office Materials &amp; Supplies  </t>
  </si>
  <si>
    <t>E-Library</t>
  </si>
  <si>
    <t>Construction/Provision of Other Buildings</t>
  </si>
  <si>
    <t>Water Supply Equipment</t>
  </si>
  <si>
    <t xml:space="preserve">Purchase of Sporting &amp; Gaming Equipment </t>
  </si>
  <si>
    <t>Purchase of Sanitary Equipment</t>
  </si>
  <si>
    <t>Purchase of Projectors</t>
  </si>
  <si>
    <t>Purchase of Binding Equipment</t>
  </si>
  <si>
    <t>Purchase of Stabilizers</t>
  </si>
  <si>
    <t>32010608</t>
  </si>
  <si>
    <t>32010613</t>
  </si>
  <si>
    <t>MIN. OF AGRICULTURE &amp; NATURAL RES.</t>
  </si>
  <si>
    <t>STATE INDEPENDENT ELECTORAL COMM.</t>
  </si>
  <si>
    <t>RURAL WATER SUPPLY (RUWASA)</t>
  </si>
  <si>
    <t>COLL. OF LEGAL &amp; ISLAMIC STUDIES, NGURU</t>
  </si>
  <si>
    <t xml:space="preserve">MIN. OF HOME AFFAIRS, INFO. &amp; CULTURE </t>
  </si>
  <si>
    <t>AGRICULTURAL DEV. PROGRAMME (ADP)</t>
  </si>
  <si>
    <t>Sales of  Bills of Entries/Application Forms</t>
  </si>
  <si>
    <t>RESOURCE  POSITION</t>
  </si>
  <si>
    <t>Min. for Local Govt &amp; Chieftaincy Affairs</t>
  </si>
  <si>
    <t>SCHEDULE I - RECURRENT EXPENDITURE</t>
  </si>
  <si>
    <t>SCHEDULE II - CAPITAL EXPENDITURE</t>
  </si>
  <si>
    <t>DETAILS  OF  INTERNALLY  GENERATED  REVENUE</t>
  </si>
  <si>
    <t>CODES</t>
  </si>
  <si>
    <t>ACTUAL                    JAN-JUNE  2019</t>
  </si>
  <si>
    <t>TOTAL                     JULY-SEPT  2019</t>
  </si>
  <si>
    <t>ADMIN</t>
  </si>
  <si>
    <t>ECON</t>
  </si>
  <si>
    <t>Earnings From the use of Government Vehicles</t>
  </si>
  <si>
    <t>Film censorship/ Production Fees</t>
  </si>
  <si>
    <t>Interview Fee</t>
  </si>
  <si>
    <t>Earnings From Commercial Activities</t>
  </si>
  <si>
    <t>Earnings From the use of  Government Halls</t>
  </si>
  <si>
    <t>Agricultural show fees</t>
  </si>
  <si>
    <t>Abattoir/Slaughter House/Meat Fee</t>
  </si>
  <si>
    <t>Earnings From Agricultural Produce</t>
  </si>
  <si>
    <t>FERTILIZER BLENDING PLANT GUJBA</t>
  </si>
  <si>
    <t>Conductor's Badge Licenses</t>
  </si>
  <si>
    <t>Driving Test Licenses</t>
  </si>
  <si>
    <t xml:space="preserve">Hackney Permit Licenses </t>
  </si>
  <si>
    <t>Earnings From Registration of Trainees</t>
  </si>
  <si>
    <t>Small Scale Loan Repayments</t>
  </si>
  <si>
    <t>Earnings From Guest Houses</t>
  </si>
  <si>
    <t>Vehicle Registration Weighting Lincenses</t>
  </si>
  <si>
    <t>Earnings From Hire of Plants &amp; Equipment</t>
  </si>
  <si>
    <t>Water Rate/Tariff Fees</t>
  </si>
  <si>
    <t>Sales of Government Buildings</t>
  </si>
  <si>
    <t>Application fees</t>
  </si>
  <si>
    <t>YOBE STATE SPORTS COUNCIL</t>
  </si>
  <si>
    <t>Earnings From Consultancy Services</t>
  </si>
  <si>
    <t>Earnings From Medical Services</t>
  </si>
  <si>
    <t>Loss of Gate Pass Fines</t>
  </si>
  <si>
    <t>Proceeds From Sales of  Drugs and Medications</t>
  </si>
  <si>
    <t>Earnings From Laboratory Services</t>
  </si>
  <si>
    <t>2020 PROPOSED BUDGET</t>
  </si>
  <si>
    <t>2019 APPROVED BUDGET</t>
  </si>
  <si>
    <t>2019  PERFORMANCE (JAN-SEPT)</t>
  </si>
  <si>
    <t>FUNCT CODE</t>
  </si>
  <si>
    <t>PROGRAMME CODE</t>
  </si>
  <si>
    <t>LOCATION CODE</t>
  </si>
  <si>
    <t>FUND CODE</t>
  </si>
  <si>
    <t>REMARKS</t>
  </si>
  <si>
    <t>PERSONNEL</t>
  </si>
  <si>
    <t>OVERHEAD</t>
  </si>
  <si>
    <t>CAPITAL</t>
  </si>
  <si>
    <t>ORGANISATION</t>
  </si>
  <si>
    <t>YOBE STATE GOVERNMENT OF NIGERIA</t>
  </si>
  <si>
    <t>PROPOSED BUDGET</t>
  </si>
  <si>
    <t>Const/Equip of 3 FM Radio Stations at each Senatorial Zone</t>
  </si>
  <si>
    <t>Upgrading of GSTC Potiskum, Nguru and GSS Damaturu to STEM Schools and Establishment of Teachers Training Institute</t>
  </si>
  <si>
    <t>Dairy and Artificial Insemination</t>
  </si>
  <si>
    <t>32010210</t>
  </si>
  <si>
    <t>Construction of Dams</t>
  </si>
  <si>
    <t>Expansion of existing projects</t>
  </si>
  <si>
    <t>R E S O U R C E    P O S I T I O N</t>
  </si>
  <si>
    <t xml:space="preserve">PROPOSED BUDGET 2020                                     </t>
  </si>
  <si>
    <t xml:space="preserve">APPROVED  BUDGET 2019                                        </t>
  </si>
  <si>
    <t>ACTUAL             (JAN-SEPT) 2019</t>
  </si>
  <si>
    <t>ACTUAL            JAN-DEC 2018</t>
  </si>
  <si>
    <t xml:space="preserve">Net Finance </t>
  </si>
  <si>
    <t>Value Added Tax (VAT)</t>
  </si>
  <si>
    <t>Education</t>
  </si>
  <si>
    <t>Health</t>
  </si>
  <si>
    <t>Water</t>
  </si>
  <si>
    <t>Agriculture</t>
  </si>
  <si>
    <t>Works &amp; Housing</t>
  </si>
  <si>
    <t>Governance</t>
  </si>
  <si>
    <t>LAW AND ORDER</t>
  </si>
  <si>
    <t>SOCIAL SECTOR</t>
  </si>
  <si>
    <t>ECONOMIC SECTOR</t>
  </si>
  <si>
    <t>ADMINISTRATION</t>
  </si>
  <si>
    <t>Sub-Total</t>
  </si>
  <si>
    <t>SUMMARY OF EXPENDITURE BY SECTOR</t>
  </si>
  <si>
    <t>%</t>
  </si>
  <si>
    <t>HOSPITAL MANAGEMENT BOARD (HMB)</t>
  </si>
  <si>
    <t>Charlets at GH/Pres. Lodge and Expansion of Dep. Gov. Residence</t>
  </si>
  <si>
    <t>32010113</t>
  </si>
  <si>
    <t>32010130</t>
  </si>
  <si>
    <t>32010132</t>
  </si>
  <si>
    <t>Industrial Pollution control</t>
  </si>
  <si>
    <t xml:space="preserve">Teaching &amp; Learning Equipment </t>
  </si>
  <si>
    <t>Library Books/Equipment</t>
  </si>
  <si>
    <t>Building Materials/Equipment</t>
  </si>
  <si>
    <t>International Loans/Borrowings from Other Government Entities</t>
  </si>
  <si>
    <t>Training of 500 extension workers</t>
  </si>
  <si>
    <t>Completion of Damaturu Modern Market and Const. of additional two markets</t>
  </si>
  <si>
    <t>Const. of Gen. Hospital Machina, Nguru, Bara and Karasuwa</t>
  </si>
  <si>
    <t>Grants To Communities/NGOs</t>
  </si>
  <si>
    <t xml:space="preserve">Tables </t>
  </si>
  <si>
    <t>LAW &amp; ORDER</t>
  </si>
  <si>
    <t>SUB-TOTAL</t>
  </si>
  <si>
    <t>SOCIAL</t>
  </si>
  <si>
    <t>GRAND-TOTAL</t>
  </si>
  <si>
    <t>SUMMARY  OF  EXPENDITURE</t>
  </si>
  <si>
    <t>2020 APPROVED BUDGET</t>
  </si>
  <si>
    <t>Change of Ownership Fees</t>
  </si>
  <si>
    <t>Proof of Ownership Fees</t>
  </si>
  <si>
    <t>Learner's Permit Licenses</t>
  </si>
  <si>
    <t>12020504</t>
  </si>
  <si>
    <t>Fire Safety Certificate Fees</t>
  </si>
  <si>
    <t>MINISTRY OF  INFORMATION</t>
  </si>
  <si>
    <t>Construction of Mosque</t>
  </si>
  <si>
    <t>Fish Pond and Acquaculture</t>
  </si>
  <si>
    <t>Saving One Million Lives</t>
  </si>
  <si>
    <t>Basic Healthcare Provisional Fund</t>
  </si>
  <si>
    <t>Other Direct Charges Tax</t>
  </si>
  <si>
    <t>COLLEGE OF LEGAL &amp; ISLAMIC  STUDIES</t>
  </si>
  <si>
    <t>STATE EMERGENCY MGT AGENCY (SEMA)</t>
  </si>
  <si>
    <t>32010134</t>
  </si>
  <si>
    <t>This printed impression has been carefully compared by me with the bill which has passed the Yobe State House of Assembly and found by me to be the correctly printed copy of the said bill.</t>
  </si>
  <si>
    <t>SUMMARY  OF  INTERNALLY  GENERATED  REVENUE</t>
  </si>
  <si>
    <t>CLERK</t>
  </si>
  <si>
    <t>Damagum</t>
  </si>
  <si>
    <t>Rents on Government Properties</t>
  </si>
  <si>
    <t>Capital Market Issuances/Commercial Bank Loans</t>
  </si>
  <si>
    <t>023400100300</t>
  </si>
  <si>
    <t>Connecting Rural Communities to the National Grid &amp; Street Light</t>
  </si>
  <si>
    <t>22020109</t>
  </si>
  <si>
    <t>CODE</t>
  </si>
  <si>
    <t xml:space="preserve">Construction/Provision of Residential Buildings                                                                                                                                                                                                                                                                                                                                                                                                                                                                                                                      </t>
  </si>
  <si>
    <t>Development of Farm Settlements</t>
  </si>
  <si>
    <t>Monitoring &amp; Evaluation</t>
  </si>
  <si>
    <t>Provision of Mechanized Farm Equipment</t>
  </si>
  <si>
    <t>General Behavioural Change</t>
  </si>
  <si>
    <t>Citizens' Literacy</t>
  </si>
  <si>
    <t>Small and Medium Scale Enterprises</t>
  </si>
  <si>
    <t>Access to Social Infrastructures</t>
  </si>
  <si>
    <t>Provision of Safe Drinking Water</t>
  </si>
  <si>
    <t>Access to Primary Health Care</t>
  </si>
  <si>
    <t>Control and Prevention of HIV &amp; AIDS</t>
  </si>
  <si>
    <t>Universal Basic Education</t>
  </si>
  <si>
    <t>Construction/Rehabilitation of School Infrastructure</t>
  </si>
  <si>
    <t>Higher Education</t>
  </si>
  <si>
    <t>Investment in Research &amp; Development</t>
  </si>
  <si>
    <t>Mass Housing</t>
  </si>
  <si>
    <t>Women Empowerment</t>
  </si>
  <si>
    <t>Job Creation</t>
  </si>
  <si>
    <t>Youth Behavioural Change</t>
  </si>
  <si>
    <t>Sustainable Environmental development</t>
  </si>
  <si>
    <t>Access to safe drinking water</t>
  </si>
  <si>
    <t>Private Sector Growth and Development (General)</t>
  </si>
  <si>
    <t>Private Sector Driven Economy</t>
  </si>
  <si>
    <t>Reform of Government and Governance (General)</t>
  </si>
  <si>
    <t>Public Sector Reform</t>
  </si>
  <si>
    <t>Personnel Emoluments &amp; Allowances</t>
  </si>
  <si>
    <t>Sustainable Power Supply</t>
  </si>
  <si>
    <t>Effective Road Transport System</t>
  </si>
  <si>
    <t>Improve Accountability</t>
  </si>
  <si>
    <t>12010101</t>
  </si>
  <si>
    <t>12010105</t>
  </si>
  <si>
    <t>12010109</t>
  </si>
  <si>
    <t>12010110</t>
  </si>
  <si>
    <t>12010111</t>
  </si>
  <si>
    <t>12010199</t>
  </si>
  <si>
    <t>12020117</t>
  </si>
  <si>
    <t>12020118</t>
  </si>
  <si>
    <t>12020119</t>
  </si>
  <si>
    <t>12020121</t>
  </si>
  <si>
    <t>12020132</t>
  </si>
  <si>
    <t>12020133</t>
  </si>
  <si>
    <t>12020134</t>
  </si>
  <si>
    <t>12020136</t>
  </si>
  <si>
    <t>12020137</t>
  </si>
  <si>
    <t>12020139</t>
  </si>
  <si>
    <t>12020140</t>
  </si>
  <si>
    <t>12020141</t>
  </si>
  <si>
    <t>12020142</t>
  </si>
  <si>
    <t>12020143</t>
  </si>
  <si>
    <t>12020145</t>
  </si>
  <si>
    <t>12020146</t>
  </si>
  <si>
    <t>12020147</t>
  </si>
  <si>
    <t>12020148</t>
  </si>
  <si>
    <t>12020154</t>
  </si>
  <si>
    <t>12020401</t>
  </si>
  <si>
    <t>12020413</t>
  </si>
  <si>
    <t>12020417</t>
  </si>
  <si>
    <t>12020418</t>
  </si>
  <si>
    <t>12020426</t>
  </si>
  <si>
    <t>12020427</t>
  </si>
  <si>
    <t>12020428</t>
  </si>
  <si>
    <t>12020430</t>
  </si>
  <si>
    <t>12020436</t>
  </si>
  <si>
    <t>12020437</t>
  </si>
  <si>
    <t>12020438</t>
  </si>
  <si>
    <t>12020441</t>
  </si>
  <si>
    <t>12020442</t>
  </si>
  <si>
    <t>12020445</t>
  </si>
  <si>
    <t>12020446</t>
  </si>
  <si>
    <t>12020447</t>
  </si>
  <si>
    <t>12020449</t>
  </si>
  <si>
    <t>12020450</t>
  </si>
  <si>
    <t>12020451</t>
  </si>
  <si>
    <t>12020452</t>
  </si>
  <si>
    <t>12020453</t>
  </si>
  <si>
    <t>12020454</t>
  </si>
  <si>
    <t>12020455</t>
  </si>
  <si>
    <t>12020456</t>
  </si>
  <si>
    <t>12020457</t>
  </si>
  <si>
    <t>12020460</t>
  </si>
  <si>
    <t>12020461</t>
  </si>
  <si>
    <t>12020462</t>
  </si>
  <si>
    <t>12020465</t>
  </si>
  <si>
    <t>12020466</t>
  </si>
  <si>
    <t>12020467</t>
  </si>
  <si>
    <t>12020468</t>
  </si>
  <si>
    <t>12020470</t>
  </si>
  <si>
    <t>12020471</t>
  </si>
  <si>
    <t>12020472</t>
  </si>
  <si>
    <t>12020473</t>
  </si>
  <si>
    <t>12020477</t>
  </si>
  <si>
    <t>12020480</t>
  </si>
  <si>
    <t>12020481</t>
  </si>
  <si>
    <t>12020486</t>
  </si>
  <si>
    <t>12020487</t>
  </si>
  <si>
    <t>12020495</t>
  </si>
  <si>
    <t>12020496</t>
  </si>
  <si>
    <t>12020499</t>
  </si>
  <si>
    <t>12020501</t>
  </si>
  <si>
    <t>12020502</t>
  </si>
  <si>
    <t>12020505</t>
  </si>
  <si>
    <t>12020506</t>
  </si>
  <si>
    <t>12020507</t>
  </si>
  <si>
    <t>12020508</t>
  </si>
  <si>
    <t>12020509</t>
  </si>
  <si>
    <t>12020511</t>
  </si>
  <si>
    <t>12020599</t>
  </si>
  <si>
    <t>12020601</t>
  </si>
  <si>
    <t>12020604</t>
  </si>
  <si>
    <t>12020605</t>
  </si>
  <si>
    <t>12020606</t>
  </si>
  <si>
    <t>12020607</t>
  </si>
  <si>
    <t>12020608</t>
  </si>
  <si>
    <t>12020609</t>
  </si>
  <si>
    <t>12020611</t>
  </si>
  <si>
    <t>12020612</t>
  </si>
  <si>
    <t>12020614</t>
  </si>
  <si>
    <t>12020616</t>
  </si>
  <si>
    <t>12020617</t>
  </si>
  <si>
    <t>12020625</t>
  </si>
  <si>
    <t>12020700</t>
  </si>
  <si>
    <t>12020701</t>
  </si>
  <si>
    <t>12020702</t>
  </si>
  <si>
    <t>12020703</t>
  </si>
  <si>
    <t>12020704</t>
  </si>
  <si>
    <t>12020705</t>
  </si>
  <si>
    <t>12020707</t>
  </si>
  <si>
    <t>12020708</t>
  </si>
  <si>
    <t>12020710</t>
  </si>
  <si>
    <t>12020711</t>
  </si>
  <si>
    <t>12020712</t>
  </si>
  <si>
    <t>12020714</t>
  </si>
  <si>
    <t>12020719</t>
  </si>
  <si>
    <t>12020720</t>
  </si>
  <si>
    <t>12020803</t>
  </si>
  <si>
    <t>12020903</t>
  </si>
  <si>
    <t>12020905</t>
  </si>
  <si>
    <t>12020906</t>
  </si>
  <si>
    <t>12020907</t>
  </si>
  <si>
    <t>12021004</t>
  </si>
  <si>
    <t>12021005</t>
  </si>
  <si>
    <t>12021006</t>
  </si>
  <si>
    <t>12021007</t>
  </si>
  <si>
    <t>12021008</t>
  </si>
  <si>
    <t>12021012</t>
  </si>
  <si>
    <t>12021103</t>
  </si>
  <si>
    <t>14030202</t>
  </si>
  <si>
    <t>Revenue Codes</t>
  </si>
  <si>
    <t>Recurrent Expenditure Codes</t>
  </si>
  <si>
    <t>Capital Expenditure Codes</t>
  </si>
  <si>
    <t>00010000010000</t>
  </si>
  <si>
    <t>00010000030000</t>
  </si>
  <si>
    <t>00020000030000</t>
  </si>
  <si>
    <t>00030000010000</t>
  </si>
  <si>
    <t>00030000020000</t>
  </si>
  <si>
    <t>00040000010000</t>
  </si>
  <si>
    <t>00040000020000</t>
  </si>
  <si>
    <t>00050000010000</t>
  </si>
  <si>
    <t>00060000010000</t>
  </si>
  <si>
    <t>00070000010000</t>
  </si>
  <si>
    <t>00080000010000</t>
  </si>
  <si>
    <t>00080000020000</t>
  </si>
  <si>
    <t>00090000010000</t>
  </si>
  <si>
    <t>00100000010000</t>
  </si>
  <si>
    <t>00120000000000</t>
  </si>
  <si>
    <t>00120000010000</t>
  </si>
  <si>
    <t>00130000000000</t>
  </si>
  <si>
    <t>00130000010100</t>
  </si>
  <si>
    <t>00130000010105</t>
  </si>
  <si>
    <t>00140000010000</t>
  </si>
  <si>
    <t>00150000010000</t>
  </si>
  <si>
    <t>Programme Codes</t>
  </si>
  <si>
    <t>Location Codes</t>
  </si>
  <si>
    <t>Bursari</t>
  </si>
  <si>
    <t>Damaturu</t>
  </si>
  <si>
    <t>Geidam</t>
  </si>
  <si>
    <t>Gujba</t>
  </si>
  <si>
    <t>Gulani</t>
  </si>
  <si>
    <t>Tarmuwa</t>
  </si>
  <si>
    <t>Yunusari</t>
  </si>
  <si>
    <t>Bade</t>
  </si>
  <si>
    <t>Jakusko</t>
  </si>
  <si>
    <t>Karasuwa</t>
  </si>
  <si>
    <t>Machina</t>
  </si>
  <si>
    <t>Nguru</t>
  </si>
  <si>
    <t>Yusufari</t>
  </si>
  <si>
    <t>Fika</t>
  </si>
  <si>
    <t>Fune</t>
  </si>
  <si>
    <t>Nangere</t>
  </si>
  <si>
    <t>Potiskum</t>
  </si>
  <si>
    <t>State-Wide</t>
  </si>
  <si>
    <t>23510100</t>
  </si>
  <si>
    <t>23510500</t>
  </si>
  <si>
    <t>23510700</t>
  </si>
  <si>
    <t>23520200</t>
  </si>
  <si>
    <t>23520300</t>
  </si>
  <si>
    <t>23520400</t>
  </si>
  <si>
    <t>23520600</t>
  </si>
  <si>
    <t>23530100</t>
  </si>
  <si>
    <t>23530300</t>
  </si>
  <si>
    <t>Comprehensive ICT &amp; Digitilization of the Scholarship Data System etc</t>
  </si>
  <si>
    <t>Travels for interview/screening, authenticatio and engagement with the students' beneficiaries (Domestic and Foreign). Counselling and students' orientation of both Secondary School and Tertiary Institutions</t>
  </si>
  <si>
    <t>Payment of scholarship</t>
  </si>
  <si>
    <t>ECONOMIC</t>
  </si>
  <si>
    <t xml:space="preserve">Raising of seedling and Landscape </t>
  </si>
  <si>
    <t>Raising of 5m seedlings and Tree planting etc.</t>
  </si>
  <si>
    <t>PROPOSED FINANCE BILL</t>
  </si>
  <si>
    <t>12020122</t>
  </si>
  <si>
    <t>12020126</t>
  </si>
  <si>
    <t>12020130</t>
  </si>
  <si>
    <t>12020149</t>
  </si>
  <si>
    <t>12020150</t>
  </si>
  <si>
    <t>Recurrent Expenditure</t>
  </si>
  <si>
    <t xml:space="preserve"> </t>
  </si>
  <si>
    <t>PROPOSED BALANCE PERSONNEL                     COST                       =N=</t>
  </si>
  <si>
    <t>PROPOSED BUDGET 2020 PERSONNEL                      COST                                   =N=</t>
  </si>
  <si>
    <t>PROPOSED SAVINGS FROM OVERHEAD                   COST                       =N=</t>
  </si>
  <si>
    <t>PROPOSED BUDGET 2020          OVERHEAD COST =N=</t>
  </si>
  <si>
    <t>PROPOSED BALANCE                        OVERHEAD                            =N=</t>
  </si>
  <si>
    <t xml:space="preserve">PROPOSED                     BUDGET 2020        CAPITAL EXP               =N= </t>
  </si>
  <si>
    <t>PROPOSED SAVINGS FROM CAPITAL EXP                          =N=</t>
  </si>
  <si>
    <t>PROPOSED                  BALANCE                     CAPITAL EXP                             =N=</t>
  </si>
  <si>
    <t>PROPOSED       SAVINGS PERSONNEL                     COST                       =N=</t>
  </si>
  <si>
    <t>Water pumps for distribution to 3,000 farmers Constituency project</t>
  </si>
  <si>
    <t>PROPOSED     AUGMENTATION FOR PERSONAL  COST                               =N=</t>
  </si>
  <si>
    <t>PROPOSED AUGMENTATION FROM                    OVERHEAD                        =N=</t>
  </si>
  <si>
    <t>PROPOSED AUGMENTATION FROM                       CAPITAL EXP                 =N=</t>
  </si>
  <si>
    <t>Honorarium &amp; Sitting Allowance (Up Keep Allawance)</t>
  </si>
  <si>
    <t>011100100313</t>
  </si>
  <si>
    <t>011100100314</t>
  </si>
  <si>
    <t>011100100315</t>
  </si>
  <si>
    <t>011100100316</t>
  </si>
  <si>
    <t>011100100317</t>
  </si>
  <si>
    <t>011100100318</t>
  </si>
  <si>
    <t>011100100319</t>
  </si>
  <si>
    <t>011100100320</t>
  </si>
  <si>
    <t>011100100321</t>
  </si>
  <si>
    <t>0'11100100313</t>
  </si>
  <si>
    <t>0'11100100314</t>
  </si>
  <si>
    <t>0'11100100315</t>
  </si>
  <si>
    <t>0'11100100316</t>
  </si>
  <si>
    <t>0'11100100317</t>
  </si>
  <si>
    <t>0'11100100318</t>
  </si>
  <si>
    <t>0'11100100319</t>
  </si>
  <si>
    <t>0'11100100320</t>
  </si>
  <si>
    <t>0'11100100321</t>
  </si>
  <si>
    <t>0'11101000100</t>
  </si>
  <si>
    <t>0'11101300400</t>
  </si>
  <si>
    <t>022900100100</t>
  </si>
  <si>
    <t>MINISTRY OF TRANSPORT AND ENERGY</t>
  </si>
  <si>
    <t>023100300100</t>
  </si>
  <si>
    <t xml:space="preserve">MINISTRY OF HIGHER EDUCATION </t>
  </si>
  <si>
    <t>051706900100</t>
  </si>
  <si>
    <t xml:space="preserve">MINISTRY OF HOUSING AND URBAN DEVELOPMENT </t>
  </si>
  <si>
    <t>MINISTRY OF LAND &amp; SOLID MINERALS</t>
  </si>
  <si>
    <t>015000100100</t>
  </si>
  <si>
    <t>MINISTRY OF HUMANITARIAN AFFAIRS AND DISASTER MANAGEMENT</t>
  </si>
  <si>
    <t xml:space="preserve">MINISTRY OF LAND &amp; SOLID MINERALS  </t>
  </si>
  <si>
    <t>026000100100</t>
  </si>
  <si>
    <t>MINISTRY  OF HIGHER EDUCATION</t>
  </si>
  <si>
    <t>70951</t>
  </si>
  <si>
    <t>70952</t>
  </si>
  <si>
    <t>70953</t>
  </si>
  <si>
    <t>70954</t>
  </si>
  <si>
    <t>70955</t>
  </si>
  <si>
    <t>70956</t>
  </si>
  <si>
    <t>70957</t>
  </si>
  <si>
    <t>Training of Monor Lecturers</t>
  </si>
  <si>
    <t xml:space="preserve">SPECIAL ADVISER ON COMMERCE </t>
  </si>
  <si>
    <t xml:space="preserve">SPECIAL ADVISER ON WATER RESOURCES  </t>
  </si>
  <si>
    <t xml:space="preserve">SPECIAL ADVISER ON TRANSPORT AND ENERGY </t>
  </si>
  <si>
    <t xml:space="preserve">SPECIAL ADVISER ON HUMANITARIAN AFFAIRS  </t>
  </si>
  <si>
    <t xml:space="preserve">SPECIAL ADVISER ON ENVIRONMENT </t>
  </si>
  <si>
    <t xml:space="preserve">SPECIAL ADVISER ON YOUTH AND SPORT </t>
  </si>
  <si>
    <t xml:space="preserve">SPECIAL ADVISER ON WOMEN AFFAIRS </t>
  </si>
  <si>
    <t>SPECIAL ADVISER ON ECONOMIC DEVELOPMENT</t>
  </si>
  <si>
    <t xml:space="preserve">SPECIAL ADVISER ON LAND &amp; SOLID MINERALS </t>
  </si>
  <si>
    <t xml:space="preserve">Ministry of Humanitarial &amp; Disaster Management </t>
  </si>
  <si>
    <t>MINISTRY OF WORKS</t>
  </si>
  <si>
    <t>Special Adviser on Commerce</t>
  </si>
  <si>
    <t>Special Adviser on Water Resources</t>
  </si>
  <si>
    <t>Special Adviser on Transport &amp; Energy</t>
  </si>
  <si>
    <t>Special Adviser on Humanitarian Affairs</t>
  </si>
  <si>
    <t>Special Adviser on Environment</t>
  </si>
  <si>
    <t>Special Adviser on Youth and Sport</t>
  </si>
  <si>
    <t>Special Adviser on Women affairs</t>
  </si>
  <si>
    <t>Special Adviser on Economic Development</t>
  </si>
  <si>
    <t xml:space="preserve">Unicef Coordinator </t>
  </si>
  <si>
    <t>Special Adviser on Land &amp; Solid Minerals</t>
  </si>
  <si>
    <t xml:space="preserve">Ministry of Humaniterian  Affairs &amp; Disaster Management </t>
  </si>
  <si>
    <t>Ministry of Higher Education</t>
  </si>
  <si>
    <t>Ministry of Land &amp; Solid Minirals</t>
  </si>
  <si>
    <t>Ministry of Housing &amp; Urban Development</t>
  </si>
  <si>
    <t>0222060100100</t>
  </si>
  <si>
    <t>Renovation of Blind workshop Potiskum,Damaturu/ Remand home Potiskum/Nguru</t>
  </si>
  <si>
    <t xml:space="preserve">YBHA Committees Vehicle </t>
  </si>
  <si>
    <t>Const. of additional skills Acquisition Center</t>
  </si>
  <si>
    <t>Renovation / Completion of Remand home Potiskum/Nguru</t>
  </si>
  <si>
    <t>CSDP, SDGs and others and 6 mouths Sustanability (CSDP) 159.m</t>
  </si>
  <si>
    <t>03102</t>
  </si>
  <si>
    <t>03103</t>
  </si>
  <si>
    <t>Min. of Transport and Energy</t>
  </si>
  <si>
    <t xml:space="preserve">Min. of Works </t>
  </si>
  <si>
    <t>Min. of Works</t>
  </si>
  <si>
    <t>022206000100</t>
  </si>
  <si>
    <t>Pre- Stressed Concrete Pole Industry Dtr</t>
  </si>
  <si>
    <t xml:space="preserve">Min. of Works. </t>
  </si>
  <si>
    <t xml:space="preserve">Ministry of Land </t>
  </si>
  <si>
    <t>Rehablitation of office Bulding (Manufacturing Facilities)</t>
  </si>
  <si>
    <t>PROPOSED BALANCE PERSONNEL                      =N=</t>
  </si>
  <si>
    <t>PROPOSED BUDGET 2020          OVERHEAD COST                               =N=</t>
  </si>
  <si>
    <t>022206100100</t>
  </si>
  <si>
    <t>SULYMAN ALIYU</t>
  </si>
  <si>
    <t xml:space="preserve">Digitilization of YTV and YBC, Three zonal Communities Radio  </t>
  </si>
  <si>
    <t xml:space="preserve">Constituency Boreholes/Damaturu Regional Water, water Extention </t>
  </si>
  <si>
    <t>Construction of 1800 Houses across the State phase I, Const. of 24 Honorable Members Quarters.</t>
  </si>
  <si>
    <t xml:space="preserve">GSS Amshi, Kumaganam, Kanamma, Bukarti Fika GSS, Potiskum, GG Ngelzarma, GSS Bulafara, GSTC Gujba, GSS Degudi GSS Zadawa, GSS Gulani, GSTC Damagum, GSS Yusufari, GDSS Gashua and Govt. High Islamic  College Nguru </t>
  </si>
  <si>
    <t xml:space="preserve">Const of Ministry of Budget, Arabic &amp; Islamic Educ. Board, Laboratory at Ruwasa, Const of Rehabilitation centre, Car Park and Gate House at Governor's Office. Const of VIP Toilet </t>
  </si>
  <si>
    <t>Const. of Gujba-Ngalda, Tikau-Jajere,Masheyo-Algarno, Nguru -Bulanguwa, Dawasa-Kukuri, Potiskum Bypass -Degubi-Chalinno, Yaro Kano Road Kusur - Mayori, Dogon Kuka-Daura-Maluri-Fika- and Daya-Fadawa Roads</t>
  </si>
  <si>
    <t>Special Adviser on Educ</t>
  </si>
  <si>
    <t>BEST Centers at Potiskum, Nguru and Gashua</t>
  </si>
  <si>
    <t xml:space="preserve">Dakasku, Bula and Jajere Health Center </t>
  </si>
  <si>
    <t>Construction and Provision of Power Electricity Distribution in some Villages such as Abbari (Abba Ibrahim Extension), Gada, Alhajeri,Duddaye, Zuzzano,Dadiso,Garin Chindo, Ngalda to Dumbulwa, Garbawa, Bula, G/ Abba, Maijarma, Baba Aura, Mil biyu, Mil uku, Mill biyar  Dubbal, Malmatari, Garin Alkali, Gwiokura, Mazagane, Lailai, Firi, Bayan Prison, G/Alkali, Tarbutu,Rinikunu, G/Dole, Kanamma, Dumbol A&amp;B, Zagaradima - Goni Bukarti, Lawan Bukarti,Matakuskum - Mobarti etc. Reactivation of Existing 33KVA linking some Villages to National Grid. Provision of Transformers to some Villages. Construction 33KVA Transmission Lines</t>
  </si>
  <si>
    <t>Const. of drainages and culverts  across the state (Constituency Projects)</t>
  </si>
  <si>
    <t>Tikau -Jajere  By Pass - Ngojin, Farafara Village. etc.</t>
  </si>
  <si>
    <t xml:space="preserve">PRE-STRESSED CONCRETE POLE INDUSTRY DAMATURU </t>
  </si>
  <si>
    <t>Pre-Stressed Concrete Pole Industry Damaturu</t>
  </si>
  <si>
    <t>Ministry of Commerce, Industries &amp; Tourism</t>
  </si>
  <si>
    <t>Ministry of Transport and Energy</t>
  </si>
  <si>
    <t>Ministry of Works</t>
  </si>
  <si>
    <t>Ministry of Water Resources</t>
  </si>
  <si>
    <t>Ministry of Youth, Sports, Social &amp; Com. Dev.</t>
  </si>
  <si>
    <t>Ministry for Local Govt &amp; Chieftaincy Affairs</t>
  </si>
  <si>
    <t>Debt Management Office (DMO)</t>
  </si>
  <si>
    <t>051710100100</t>
  </si>
  <si>
    <t>MINISTRY OF HOME AFFAIRS, INFO. &amp; CULTURE</t>
  </si>
  <si>
    <t>MINISTRY OF AGRICULTURE &amp; NATURAL RES.</t>
  </si>
  <si>
    <t>MINISTRY OF BUDGET AND ECONOMIC PLANNING</t>
  </si>
  <si>
    <t>MINISTRY OF YOUTH, SPORTS, SOCIAL &amp; COM. DEV.</t>
  </si>
  <si>
    <t>MINISTRY FOR LOCAL GOVT &amp; CHIEFTAINCY AFFAIRS</t>
  </si>
  <si>
    <t>32030121</t>
  </si>
  <si>
    <t>Capitalisation and Sustainability</t>
  </si>
  <si>
    <t>Fire Fighting Equipment</t>
  </si>
  <si>
    <t>022900100200</t>
  </si>
  <si>
    <t>015000100200</t>
  </si>
  <si>
    <t>70733</t>
  </si>
  <si>
    <t>70820</t>
  </si>
  <si>
    <t>70442</t>
  </si>
  <si>
    <t>70474</t>
  </si>
  <si>
    <t>70121</t>
  </si>
  <si>
    <t>70631</t>
  </si>
  <si>
    <t>Operational Cost of Election Activities</t>
  </si>
  <si>
    <t>00000000000000</t>
  </si>
  <si>
    <t>051710100300</t>
  </si>
  <si>
    <t>051711800100</t>
  </si>
  <si>
    <t>051712100100</t>
  </si>
  <si>
    <t>051716500100</t>
  </si>
  <si>
    <t>051716600100</t>
  </si>
  <si>
    <t>051716700100</t>
  </si>
  <si>
    <t>051716800100</t>
  </si>
  <si>
    <t xml:space="preserve">051710100300 </t>
  </si>
  <si>
    <t>FERTILIZER BLENDING PLANT, GUJBA</t>
  </si>
  <si>
    <t>015000800100</t>
  </si>
  <si>
    <t>Special Adviser on Women Affairs</t>
  </si>
  <si>
    <t>Special Adviser on Youth and Sports</t>
  </si>
  <si>
    <t xml:space="preserve">Ministry of Home Affairs, Information &amp; Culture </t>
  </si>
  <si>
    <t>022900300100</t>
  </si>
  <si>
    <t>Family Support MCHC</t>
  </si>
  <si>
    <t>Coll. Of Administrative &amp; Business Studies Potiskum</t>
  </si>
  <si>
    <t>TOTAL BUDGET</t>
  </si>
  <si>
    <t xml:space="preserve">Other Maintenance Services </t>
  </si>
  <si>
    <t>Others Maintenance Services (Take Up-Grant)</t>
  </si>
  <si>
    <t>Zoos, Parks &amp; Reserves (Recreational)</t>
  </si>
  <si>
    <t>Trucks/Tankers/Tractors/Bull Dozers/Rigs etc.</t>
  </si>
</sst>
</file>

<file path=xl/styles.xml><?xml version="1.0" encoding="utf-8"?>
<styleSheet xmlns="http://schemas.openxmlformats.org/spreadsheetml/2006/main">
  <numFmts count="10">
    <numFmt numFmtId="41" formatCode="_(* #,##0_);_(* \(#,##0\);_(* &quot;-&quot;_);_(@_)"/>
    <numFmt numFmtId="43" formatCode="_(* #,##0.00_);_(* \(#,##0.00\);_(* &quot;-&quot;??_);_(@_)"/>
    <numFmt numFmtId="164" formatCode="_-* #,##0_-;\-* #,##0_-;_-* &quot;-&quot;_-;_-@_-"/>
    <numFmt numFmtId="165" formatCode="00000"/>
    <numFmt numFmtId="166" formatCode="000000000000"/>
    <numFmt numFmtId="167" formatCode="00"/>
    <numFmt numFmtId="168" formatCode="_(* #,##0_);_(* \(#,##0\);_(* &quot;-&quot;??_);_(@_)"/>
    <numFmt numFmtId="169" formatCode="00000000000000"/>
    <numFmt numFmtId="170" formatCode="_-* #,##0_-;\-* #,##0_-;_-* &quot;-&quot;??_-;_-@_-"/>
    <numFmt numFmtId="171" formatCode="0.0&quot;%&quot;"/>
  </numFmts>
  <fonts count="27">
    <font>
      <sz val="11"/>
      <color theme="1"/>
      <name val="Calibri"/>
      <family val="2"/>
      <scheme val="minor"/>
    </font>
    <font>
      <sz val="10"/>
      <color theme="1"/>
      <name val="Tahoma"/>
      <family val="2"/>
    </font>
    <font>
      <b/>
      <sz val="10"/>
      <color theme="1"/>
      <name val="Tahoma"/>
      <family val="2"/>
    </font>
    <font>
      <sz val="11"/>
      <color theme="1"/>
      <name val="Calibri"/>
      <family val="2"/>
      <scheme val="minor"/>
    </font>
    <font>
      <sz val="10"/>
      <color rgb="FFFF0000"/>
      <name val="Tahoma"/>
      <family val="2"/>
    </font>
    <font>
      <sz val="10"/>
      <color rgb="FF00B050"/>
      <name val="Tahoma"/>
      <family val="2"/>
    </font>
    <font>
      <sz val="10"/>
      <color rgb="FF000000"/>
      <name val="Tahoma"/>
      <family val="2"/>
    </font>
    <font>
      <sz val="10"/>
      <name val="Tahoma"/>
      <family val="2"/>
    </font>
    <font>
      <b/>
      <sz val="10"/>
      <name val="Tahoma"/>
      <family val="2"/>
    </font>
    <font>
      <b/>
      <sz val="10"/>
      <color rgb="FF00B050"/>
      <name val="Tahoma"/>
      <family val="2"/>
    </font>
    <font>
      <b/>
      <sz val="10"/>
      <color theme="4" tint="-0.499984740745262"/>
      <name val="Tahoma"/>
      <family val="2"/>
    </font>
    <font>
      <b/>
      <sz val="10"/>
      <color theme="8" tint="-0.499984740745262"/>
      <name val="Tahoma"/>
      <family val="2"/>
    </font>
    <font>
      <b/>
      <sz val="11"/>
      <color theme="1"/>
      <name val="Calibri"/>
      <family val="2"/>
      <scheme val="minor"/>
    </font>
    <font>
      <b/>
      <sz val="10"/>
      <name val="Calibri"/>
      <family val="2"/>
    </font>
    <font>
      <b/>
      <sz val="10"/>
      <color rgb="FF000000"/>
      <name val="Tahoma"/>
      <family val="2"/>
    </font>
    <font>
      <b/>
      <sz val="38"/>
      <color theme="1"/>
      <name val="Calibri"/>
      <family val="2"/>
      <scheme val="minor"/>
    </font>
    <font>
      <i/>
      <sz val="10"/>
      <color theme="1"/>
      <name val="Tahoma"/>
      <family val="2"/>
    </font>
    <font>
      <sz val="10"/>
      <name val="Calibri"/>
      <family val="2"/>
    </font>
    <font>
      <sz val="38"/>
      <color theme="1"/>
      <name val="Calibri"/>
      <family val="2"/>
      <scheme val="minor"/>
    </font>
    <font>
      <sz val="10"/>
      <color theme="8"/>
      <name val="Tahoma"/>
      <family val="2"/>
    </font>
    <font>
      <sz val="11"/>
      <color theme="8"/>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4"/>
      <name val="Calibri"/>
      <family val="2"/>
      <scheme val="minor"/>
    </font>
    <font>
      <sz val="14"/>
      <name val="Calibri"/>
      <family val="2"/>
      <scheme val="minor"/>
    </font>
    <font>
      <b/>
      <sz val="10"/>
      <color rgb="FF002060"/>
      <name val="Tahoma"/>
      <family val="2"/>
    </font>
  </fonts>
  <fills count="8">
    <fill>
      <patternFill patternType="none"/>
    </fill>
    <fill>
      <patternFill patternType="gray125"/>
    </fill>
    <fill>
      <patternFill patternType="solid">
        <fgColor theme="4" tint="0.399975585192419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indexed="64"/>
      </right>
      <top style="thin">
        <color indexed="64"/>
      </top>
      <bottom/>
      <diagonal/>
    </border>
    <border>
      <left style="thin">
        <color auto="1"/>
      </left>
      <right style="hair">
        <color auto="1"/>
      </right>
      <top/>
      <bottom style="thin">
        <color auto="1"/>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auto="1"/>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559">
    <xf numFmtId="0" fontId="0" fillId="0" borderId="0" xfId="0"/>
    <xf numFmtId="0" fontId="2" fillId="0" borderId="0" xfId="0" applyFont="1"/>
    <xf numFmtId="0" fontId="1" fillId="0" borderId="0" xfId="0" applyFont="1"/>
    <xf numFmtId="41" fontId="1" fillId="0" borderId="0" xfId="0" applyNumberFormat="1" applyFont="1"/>
    <xf numFmtId="0" fontId="2" fillId="2" borderId="0" xfId="0" applyFont="1" applyFill="1" applyAlignment="1">
      <alignment horizontal="center" vertical="center" wrapText="1"/>
    </xf>
    <xf numFmtId="41" fontId="2" fillId="2" borderId="0" xfId="0" applyNumberFormat="1" applyFont="1" applyFill="1" applyAlignment="1">
      <alignment horizontal="center" vertical="center" wrapText="1"/>
    </xf>
    <xf numFmtId="166" fontId="1" fillId="0" borderId="0" xfId="0" applyNumberFormat="1" applyFont="1"/>
    <xf numFmtId="166" fontId="1" fillId="0" borderId="0" xfId="0" applyNumberFormat="1" applyFont="1" applyAlignment="1">
      <alignment horizontal="center"/>
    </xf>
    <xf numFmtId="0" fontId="2" fillId="0" borderId="0" xfId="0" applyFont="1" applyAlignment="1">
      <alignment vertical="center" wrapText="1"/>
    </xf>
    <xf numFmtId="166" fontId="2" fillId="2" borderId="0" xfId="0" applyNumberFormat="1" applyFont="1" applyFill="1" applyAlignment="1">
      <alignment vertical="center" wrapText="1"/>
    </xf>
    <xf numFmtId="167" fontId="2" fillId="2" borderId="0" xfId="0" applyNumberFormat="1" applyFont="1" applyFill="1" applyAlignment="1">
      <alignment horizontal="center" vertical="center" wrapText="1"/>
    </xf>
    <xf numFmtId="167" fontId="1" fillId="0" borderId="0" xfId="0" applyNumberFormat="1" applyFont="1"/>
    <xf numFmtId="0" fontId="1" fillId="0" borderId="0" xfId="0" applyFont="1" applyAlignment="1">
      <alignment wrapText="1"/>
    </xf>
    <xf numFmtId="0" fontId="1" fillId="0" borderId="0" xfId="0" applyFont="1" applyBorder="1"/>
    <xf numFmtId="0" fontId="2" fillId="0" borderId="0" xfId="0" applyFont="1" applyBorder="1"/>
    <xf numFmtId="0" fontId="1" fillId="0" borderId="0" xfId="0" applyFont="1" applyBorder="1" applyAlignment="1">
      <alignment horizontal="center"/>
    </xf>
    <xf numFmtId="41" fontId="1" fillId="0" borderId="0" xfId="0" applyNumberFormat="1" applyFont="1" applyBorder="1"/>
    <xf numFmtId="0" fontId="7" fillId="0" borderId="0" xfId="0" applyFont="1" applyFill="1" applyBorder="1" applyAlignment="1" applyProtection="1">
      <alignment horizontal="center" vertical="top"/>
      <protection locked="0"/>
    </xf>
    <xf numFmtId="0" fontId="7" fillId="0" borderId="0" xfId="0" applyFont="1" applyFill="1" applyBorder="1" applyAlignment="1">
      <alignment horizontal="center" vertical="top"/>
    </xf>
    <xf numFmtId="0" fontId="8" fillId="0" borderId="0" xfId="0" applyFont="1" applyFill="1" applyBorder="1" applyAlignment="1">
      <alignment horizontal="center" vertical="top"/>
    </xf>
    <xf numFmtId="41" fontId="8" fillId="0" borderId="0" xfId="1" applyNumberFormat="1" applyFont="1" applyFill="1" applyBorder="1" applyAlignment="1"/>
    <xf numFmtId="0" fontId="1" fillId="0" borderId="0" xfId="0" applyFont="1" applyBorder="1" applyAlignment="1">
      <alignment horizontal="center" vertical="top"/>
    </xf>
    <xf numFmtId="41" fontId="1" fillId="0" borderId="0" xfId="1" applyNumberFormat="1" applyFont="1" applyBorder="1" applyAlignment="1"/>
    <xf numFmtId="0" fontId="2" fillId="0" borderId="0" xfId="0" applyFont="1" applyBorder="1" applyAlignment="1">
      <alignment horizontal="center" vertical="top"/>
    </xf>
    <xf numFmtId="41" fontId="2" fillId="0" borderId="0" xfId="1" applyNumberFormat="1" applyFont="1" applyBorder="1" applyAlignment="1"/>
    <xf numFmtId="41" fontId="2" fillId="0" borderId="0" xfId="0" applyNumberFormat="1" applyFont="1" applyBorder="1"/>
    <xf numFmtId="0" fontId="7" fillId="0" borderId="0" xfId="0" applyFont="1"/>
    <xf numFmtId="169" fontId="8" fillId="0" borderId="0" xfId="0" applyNumberFormat="1" applyFont="1" applyFill="1" applyBorder="1" applyAlignment="1">
      <alignment horizontal="center" vertical="top"/>
    </xf>
    <xf numFmtId="0" fontId="2" fillId="0" borderId="0" xfId="0" applyFont="1" applyBorder="1" applyAlignment="1">
      <alignment horizontal="center"/>
    </xf>
    <xf numFmtId="0" fontId="11" fillId="0" borderId="0" xfId="0" applyFont="1" applyBorder="1"/>
    <xf numFmtId="0" fontId="7" fillId="0" borderId="0" xfId="0" applyFont="1" applyAlignment="1">
      <alignment vertical="top"/>
    </xf>
    <xf numFmtId="166" fontId="7" fillId="0" borderId="0" xfId="0" quotePrefix="1" applyNumberFormat="1" applyFont="1" applyAlignment="1">
      <alignment horizontal="center"/>
    </xf>
    <xf numFmtId="0" fontId="7" fillId="0" borderId="0" xfId="0" applyFont="1" applyAlignment="1">
      <alignment horizontal="center"/>
    </xf>
    <xf numFmtId="0" fontId="8" fillId="0" borderId="0" xfId="0" applyFont="1"/>
    <xf numFmtId="166" fontId="7" fillId="0" borderId="0" xfId="0" applyNumberFormat="1" applyFont="1" applyAlignment="1">
      <alignment horizontal="center"/>
    </xf>
    <xf numFmtId="0" fontId="7" fillId="0" borderId="0" xfId="0" quotePrefix="1" applyFont="1" applyBorder="1" applyAlignment="1">
      <alignment horizontal="center"/>
    </xf>
    <xf numFmtId="166" fontId="7" fillId="0" borderId="0" xfId="0" applyNumberFormat="1" applyFont="1" applyAlignment="1">
      <alignment horizontal="center" vertical="top"/>
    </xf>
    <xf numFmtId="0" fontId="7" fillId="0" borderId="0" xfId="0" applyFont="1" applyBorder="1"/>
    <xf numFmtId="0" fontId="7" fillId="0" borderId="0" xfId="0" applyFont="1" applyAlignment="1">
      <alignment horizontal="left" vertical="top"/>
    </xf>
    <xf numFmtId="0" fontId="7" fillId="0" borderId="0" xfId="0" applyFont="1" applyAlignment="1"/>
    <xf numFmtId="0" fontId="8" fillId="0" borderId="0" xfId="0" applyFont="1" applyAlignment="1">
      <alignment vertical="center"/>
    </xf>
    <xf numFmtId="168" fontId="0" fillId="0" borderId="0" xfId="1" applyNumberFormat="1" applyFont="1"/>
    <xf numFmtId="0" fontId="0" fillId="0" borderId="0" xfId="0" applyAlignment="1">
      <alignment vertical="center" wrapText="1"/>
    </xf>
    <xf numFmtId="168" fontId="1" fillId="0" borderId="0" xfId="1" applyNumberFormat="1" applyFont="1" applyBorder="1"/>
    <xf numFmtId="169" fontId="7" fillId="0" borderId="0" xfId="0" applyNumberFormat="1" applyFont="1" applyBorder="1" applyAlignment="1">
      <alignment horizontal="center"/>
    </xf>
    <xf numFmtId="169" fontId="7" fillId="0" borderId="0" xfId="0" applyNumberFormat="1" applyFont="1" applyBorder="1" applyAlignment="1">
      <alignment horizontal="center" vertical="top"/>
    </xf>
    <xf numFmtId="169" fontId="8" fillId="0" borderId="0" xfId="0" applyNumberFormat="1" applyFont="1" applyBorder="1" applyAlignment="1">
      <alignment horizontal="center" vertical="top"/>
    </xf>
    <xf numFmtId="170" fontId="1" fillId="0" borderId="1" xfId="1" applyNumberFormat="1" applyFont="1" applyBorder="1"/>
    <xf numFmtId="170" fontId="2" fillId="0" borderId="1" xfId="1" applyNumberFormat="1" applyFont="1" applyBorder="1"/>
    <xf numFmtId="170" fontId="6" fillId="0" borderId="0" xfId="1" applyNumberFormat="1" applyFont="1" applyFill="1" applyAlignment="1" applyProtection="1"/>
    <xf numFmtId="0" fontId="6" fillId="0" borderId="0" xfId="0" applyFont="1" applyFill="1" applyAlignment="1"/>
    <xf numFmtId="0" fontId="14" fillId="0" borderId="0" xfId="0" applyFont="1" applyFill="1" applyAlignment="1"/>
    <xf numFmtId="170" fontId="14" fillId="0" borderId="0" xfId="1" applyNumberFormat="1" applyFont="1" applyFill="1" applyAlignment="1" applyProtection="1"/>
    <xf numFmtId="0" fontId="6" fillId="0" borderId="0" xfId="0" applyFont="1" applyFill="1" applyAlignment="1">
      <alignment horizontal="center"/>
    </xf>
    <xf numFmtId="0" fontId="6" fillId="0" borderId="0" xfId="0" applyFont="1" applyFill="1" applyAlignment="1">
      <alignment horizontal="left"/>
    </xf>
    <xf numFmtId="0" fontId="14" fillId="0" borderId="0" xfId="0" applyFont="1" applyFill="1" applyAlignment="1">
      <alignment horizontal="left"/>
    </xf>
    <xf numFmtId="0" fontId="1" fillId="0" borderId="0" xfId="0" applyFont="1" applyFill="1" applyAlignment="1">
      <alignment vertical="center"/>
    </xf>
    <xf numFmtId="168" fontId="7" fillId="0" borderId="0" xfId="1" applyNumberFormat="1" applyFont="1"/>
    <xf numFmtId="0" fontId="8" fillId="0" borderId="0" xfId="0" applyFont="1" applyAlignment="1">
      <alignment horizontal="center"/>
    </xf>
    <xf numFmtId="0" fontId="8" fillId="0" borderId="0" xfId="0" applyFont="1" applyAlignment="1">
      <alignment horizontal="left" vertical="center"/>
    </xf>
    <xf numFmtId="164" fontId="2" fillId="0" borderId="3" xfId="0" applyNumberFormat="1" applyFont="1" applyBorder="1" applyAlignment="1">
      <alignment horizontal="center" vertical="top" wrapText="1"/>
    </xf>
    <xf numFmtId="170" fontId="2" fillId="0" borderId="3" xfId="1" applyNumberFormat="1" applyFont="1" applyBorder="1" applyAlignment="1">
      <alignment horizontal="center" vertical="center" wrapText="1"/>
    </xf>
    <xf numFmtId="170" fontId="2" fillId="0" borderId="4" xfId="1" applyNumberFormat="1" applyFont="1" applyBorder="1" applyAlignment="1">
      <alignment horizontal="center" vertical="center" wrapText="1"/>
    </xf>
    <xf numFmtId="170" fontId="2" fillId="0" borderId="5" xfId="1" applyNumberFormat="1" applyFont="1" applyBorder="1" applyAlignment="1">
      <alignment horizontal="center" wrapText="1"/>
    </xf>
    <xf numFmtId="164" fontId="1" fillId="0" borderId="7" xfId="0" applyNumberFormat="1" applyFont="1" applyBorder="1" applyAlignment="1">
      <alignment horizontal="center" vertical="top"/>
    </xf>
    <xf numFmtId="170" fontId="2" fillId="0" borderId="7" xfId="1" applyNumberFormat="1" applyFont="1" applyBorder="1" applyAlignment="1">
      <alignment horizontal="center" vertical="center" wrapText="1"/>
    </xf>
    <xf numFmtId="170" fontId="2" fillId="0" borderId="8" xfId="1" applyNumberFormat="1" applyFont="1" applyBorder="1" applyAlignment="1">
      <alignment horizontal="center" vertical="center" wrapText="1"/>
    </xf>
    <xf numFmtId="0" fontId="1" fillId="0" borderId="2" xfId="0" applyFont="1" applyBorder="1"/>
    <xf numFmtId="0" fontId="1" fillId="0" borderId="3" xfId="0" applyFont="1" applyBorder="1"/>
    <xf numFmtId="164" fontId="1" fillId="0" borderId="3" xfId="0" applyNumberFormat="1" applyFont="1" applyBorder="1"/>
    <xf numFmtId="170" fontId="1" fillId="0" borderId="3" xfId="1" applyNumberFormat="1" applyFont="1" applyBorder="1"/>
    <xf numFmtId="170" fontId="1" fillId="0" borderId="4" xfId="1" applyNumberFormat="1" applyFont="1" applyBorder="1"/>
    <xf numFmtId="0" fontId="1" fillId="0" borderId="9" xfId="0" applyFont="1" applyBorder="1"/>
    <xf numFmtId="0" fontId="1" fillId="0" borderId="10" xfId="0" applyFont="1" applyBorder="1"/>
    <xf numFmtId="164" fontId="1" fillId="0" borderId="10" xfId="0" applyNumberFormat="1" applyFont="1" applyBorder="1"/>
    <xf numFmtId="170" fontId="1" fillId="0" borderId="10" xfId="1" applyNumberFormat="1" applyFont="1" applyBorder="1"/>
    <xf numFmtId="170" fontId="1" fillId="0" borderId="11" xfId="1" applyNumberFormat="1" applyFont="1" applyBorder="1"/>
    <xf numFmtId="0" fontId="2" fillId="0" borderId="10" xfId="0" applyFont="1" applyBorder="1"/>
    <xf numFmtId="164" fontId="2" fillId="0" borderId="10" xfId="0" applyNumberFormat="1" applyFont="1" applyBorder="1"/>
    <xf numFmtId="170" fontId="2" fillId="0" borderId="10" xfId="1" applyNumberFormat="1" applyFont="1" applyBorder="1"/>
    <xf numFmtId="170" fontId="2" fillId="0" borderId="11" xfId="1" applyNumberFormat="1" applyFont="1" applyBorder="1"/>
    <xf numFmtId="170" fontId="2" fillId="0" borderId="10" xfId="0" applyNumberFormat="1" applyFont="1" applyBorder="1"/>
    <xf numFmtId="170" fontId="2" fillId="0" borderId="11" xfId="0" applyNumberFormat="1" applyFont="1" applyBorder="1"/>
    <xf numFmtId="164" fontId="2" fillId="0" borderId="11" xfId="0" applyNumberFormat="1" applyFont="1" applyBorder="1"/>
    <xf numFmtId="168" fontId="2" fillId="0" borderId="10" xfId="1" applyNumberFormat="1" applyFont="1" applyBorder="1"/>
    <xf numFmtId="168" fontId="2" fillId="0" borderId="11" xfId="1" applyNumberFormat="1" applyFont="1" applyBorder="1"/>
    <xf numFmtId="164" fontId="1" fillId="0" borderId="11" xfId="0" applyNumberFormat="1" applyFont="1" applyBorder="1"/>
    <xf numFmtId="168" fontId="1" fillId="0" borderId="10" xfId="1" applyNumberFormat="1" applyFont="1" applyBorder="1"/>
    <xf numFmtId="168" fontId="1" fillId="0" borderId="11" xfId="1" applyNumberFormat="1" applyFont="1" applyBorder="1"/>
    <xf numFmtId="0" fontId="1" fillId="0" borderId="6" xfId="0" applyFont="1" applyBorder="1"/>
    <xf numFmtId="0" fontId="1" fillId="0" borderId="7" xfId="0" applyFont="1" applyBorder="1"/>
    <xf numFmtId="0" fontId="2" fillId="0" borderId="7" xfId="0" applyFont="1" applyBorder="1"/>
    <xf numFmtId="164" fontId="2" fillId="0" borderId="7" xfId="0" applyNumberFormat="1" applyFont="1" applyBorder="1"/>
    <xf numFmtId="168" fontId="2" fillId="0" borderId="7" xfId="1" applyNumberFormat="1" applyFont="1" applyBorder="1"/>
    <xf numFmtId="168" fontId="2" fillId="0" borderId="8" xfId="1" applyNumberFormat="1" applyFont="1" applyBorder="1"/>
    <xf numFmtId="164" fontId="1" fillId="0" borderId="0" xfId="0" applyNumberFormat="1" applyFont="1"/>
    <xf numFmtId="170" fontId="1" fillId="0" borderId="0" xfId="1" applyNumberFormat="1" applyFont="1"/>
    <xf numFmtId="0" fontId="16" fillId="0" borderId="9" xfId="0" applyFont="1" applyBorder="1"/>
    <xf numFmtId="0" fontId="16" fillId="0" borderId="10" xfId="0" applyFont="1" applyBorder="1"/>
    <xf numFmtId="164" fontId="16" fillId="0" borderId="10" xfId="0" applyNumberFormat="1" applyFont="1" applyBorder="1"/>
    <xf numFmtId="168" fontId="16" fillId="0" borderId="10" xfId="1" applyNumberFormat="1" applyFont="1" applyBorder="1"/>
    <xf numFmtId="168" fontId="16" fillId="0" borderId="11" xfId="1" applyNumberFormat="1" applyFont="1" applyBorder="1"/>
    <xf numFmtId="170" fontId="16" fillId="0" borderId="1" xfId="1" applyNumberFormat="1" applyFont="1" applyBorder="1"/>
    <xf numFmtId="0" fontId="16" fillId="0" borderId="0" xfId="0" applyFont="1"/>
    <xf numFmtId="168" fontId="8" fillId="0" borderId="0" xfId="1" applyNumberFormat="1" applyFont="1" applyAlignment="1">
      <alignment horizontal="center"/>
    </xf>
    <xf numFmtId="168" fontId="2" fillId="0" borderId="0" xfId="1" applyNumberFormat="1" applyFont="1" applyFill="1" applyAlignment="1">
      <alignment horizontal="center" vertical="center" wrapText="1"/>
    </xf>
    <xf numFmtId="168" fontId="13" fillId="0" borderId="0" xfId="1" applyNumberFormat="1" applyFont="1" applyAlignment="1">
      <alignment horizontal="center" vertical="center" wrapText="1"/>
    </xf>
    <xf numFmtId="168" fontId="8" fillId="0" borderId="0" xfId="1" applyNumberFormat="1" applyFont="1"/>
    <xf numFmtId="166" fontId="7" fillId="0" borderId="0" xfId="0" quotePrefix="1" applyNumberFormat="1" applyFont="1" applyAlignment="1">
      <alignment horizontal="center" vertical="top"/>
    </xf>
    <xf numFmtId="171" fontId="7" fillId="0" borderId="0" xfId="1" applyNumberFormat="1" applyFont="1"/>
    <xf numFmtId="171" fontId="8" fillId="0" borderId="0" xfId="1" applyNumberFormat="1" applyFont="1"/>
    <xf numFmtId="166" fontId="8" fillId="0" borderId="0" xfId="0" quotePrefix="1" applyNumberFormat="1" applyFont="1" applyAlignment="1">
      <alignment horizontal="center"/>
    </xf>
    <xf numFmtId="166" fontId="8" fillId="0" borderId="0" xfId="0" applyNumberFormat="1" applyFont="1" applyAlignment="1">
      <alignment horizontal="center"/>
    </xf>
    <xf numFmtId="0" fontId="7" fillId="0" borderId="0" xfId="0" applyFont="1" applyAlignment="1">
      <alignment horizontal="center" vertical="center"/>
    </xf>
    <xf numFmtId="168" fontId="17" fillId="0" borderId="0" xfId="1" applyNumberFormat="1" applyFont="1" applyAlignment="1">
      <alignment horizontal="center" vertical="center" wrapText="1"/>
    </xf>
    <xf numFmtId="171" fontId="7" fillId="0" borderId="0" xfId="1" applyNumberFormat="1" applyFont="1" applyAlignment="1">
      <alignment vertical="center"/>
    </xf>
    <xf numFmtId="0" fontId="7" fillId="0" borderId="0" xfId="0" applyFont="1" applyAlignment="1">
      <alignment vertical="center"/>
    </xf>
    <xf numFmtId="0" fontId="8" fillId="0" borderId="0" xfId="0" applyFont="1" applyAlignment="1">
      <alignment horizontal="right"/>
    </xf>
    <xf numFmtId="0" fontId="8" fillId="0" borderId="0" xfId="0" applyFont="1" applyAlignment="1">
      <alignment horizontal="left"/>
    </xf>
    <xf numFmtId="0" fontId="1" fillId="0" borderId="0" xfId="0" quotePrefix="1"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left"/>
    </xf>
    <xf numFmtId="0" fontId="1" fillId="0" borderId="9" xfId="0" applyFont="1" applyBorder="1" applyAlignment="1">
      <alignment horizontal="right"/>
    </xf>
    <xf numFmtId="0" fontId="2" fillId="0" borderId="9" xfId="0" applyFont="1" applyBorder="1" applyAlignment="1">
      <alignment horizontal="left"/>
    </xf>
    <xf numFmtId="0" fontId="2" fillId="0" borderId="10" xfId="0" applyFont="1" applyBorder="1" applyAlignment="1">
      <alignment horizontal="center"/>
    </xf>
    <xf numFmtId="0" fontId="1" fillId="0" borderId="6" xfId="0" applyFont="1" applyBorder="1" applyAlignment="1">
      <alignment horizontal="left"/>
    </xf>
    <xf numFmtId="0" fontId="1" fillId="0" borderId="7" xfId="0" applyFont="1" applyBorder="1" applyAlignment="1">
      <alignment horizontal="center"/>
    </xf>
    <xf numFmtId="168" fontId="2" fillId="0" borderId="13" xfId="1" applyNumberFormat="1" applyFont="1" applyBorder="1" applyAlignment="1">
      <alignment horizontal="center" vertical="center" wrapText="1"/>
    </xf>
    <xf numFmtId="170" fontId="2" fillId="0" borderId="13" xfId="1" applyNumberFormat="1" applyFont="1" applyBorder="1" applyAlignment="1">
      <alignment horizontal="center" vertical="center" wrapText="1"/>
    </xf>
    <xf numFmtId="170" fontId="2" fillId="0" borderId="14" xfId="1" applyNumberFormat="1" applyFont="1" applyBorder="1" applyAlignment="1">
      <alignment horizontal="center" vertical="center" wrapText="1"/>
    </xf>
    <xf numFmtId="0" fontId="1" fillId="0" borderId="15" xfId="0" applyFont="1" applyBorder="1"/>
    <xf numFmtId="0" fontId="1" fillId="0" borderId="16" xfId="0" applyFont="1" applyBorder="1" applyAlignment="1">
      <alignment horizontal="center"/>
    </xf>
    <xf numFmtId="0" fontId="2" fillId="0" borderId="16" xfId="0" applyFont="1" applyBorder="1"/>
    <xf numFmtId="168" fontId="2" fillId="0" borderId="16" xfId="1" applyNumberFormat="1" applyFont="1" applyBorder="1"/>
    <xf numFmtId="170" fontId="2" fillId="0" borderId="16" xfId="1" applyNumberFormat="1" applyFont="1" applyBorder="1"/>
    <xf numFmtId="170" fontId="1" fillId="0" borderId="17" xfId="1" applyNumberFormat="1" applyFont="1" applyBorder="1"/>
    <xf numFmtId="0" fontId="18" fillId="0" borderId="0" xfId="0" applyFont="1" applyBorder="1"/>
    <xf numFmtId="170" fontId="1" fillId="0" borderId="0" xfId="0" applyNumberFormat="1" applyFont="1" applyBorder="1"/>
    <xf numFmtId="170" fontId="14" fillId="0" borderId="19" xfId="1" applyNumberFormat="1" applyFont="1" applyFill="1" applyBorder="1" applyAlignment="1" applyProtection="1">
      <alignment horizontal="center" vertical="center" wrapText="1"/>
    </xf>
    <xf numFmtId="41" fontId="2" fillId="0" borderId="0" xfId="0" applyNumberFormat="1" applyFont="1" applyFill="1" applyBorder="1" applyAlignment="1">
      <alignment horizontal="center" vertical="center" wrapText="1"/>
    </xf>
    <xf numFmtId="41" fontId="2" fillId="0" borderId="0" xfId="1" applyNumberFormat="1" applyFont="1" applyFill="1" applyBorder="1" applyAlignment="1">
      <alignment horizontal="center" vertical="center" wrapText="1"/>
    </xf>
    <xf numFmtId="0" fontId="1" fillId="0" borderId="0" xfId="0" applyFont="1" applyFill="1" applyBorder="1"/>
    <xf numFmtId="49" fontId="1" fillId="0" borderId="0" xfId="0" applyNumberFormat="1" applyFont="1" applyBorder="1" applyAlignment="1">
      <alignment horizontal="center"/>
    </xf>
    <xf numFmtId="41" fontId="1" fillId="0" borderId="0" xfId="1" applyNumberFormat="1" applyFont="1" applyBorder="1"/>
    <xf numFmtId="43" fontId="1" fillId="0" borderId="0" xfId="1" applyFont="1" applyBorder="1"/>
    <xf numFmtId="49" fontId="1" fillId="0" borderId="0" xfId="0" quotePrefix="1" applyNumberFormat="1" applyFont="1" applyBorder="1" applyAlignment="1">
      <alignment horizontal="center"/>
    </xf>
    <xf numFmtId="41" fontId="2" fillId="0" borderId="0" xfId="1" applyNumberFormat="1" applyFont="1" applyBorder="1"/>
    <xf numFmtId="0" fontId="2" fillId="0" borderId="0" xfId="0" applyFont="1" applyBorder="1" applyAlignment="1">
      <alignment horizontal="center" vertical="center" wrapText="1"/>
    </xf>
    <xf numFmtId="169" fontId="8" fillId="0" borderId="0" xfId="0" applyNumberFormat="1" applyFont="1" applyBorder="1" applyAlignment="1">
      <alignment horizontal="center"/>
    </xf>
    <xf numFmtId="49" fontId="2" fillId="0" borderId="0" xfId="0" applyNumberFormat="1" applyFont="1" applyBorder="1"/>
    <xf numFmtId="0" fontId="2" fillId="0" borderId="0" xfId="0" applyFont="1" applyBorder="1" applyAlignment="1">
      <alignment horizontal="center" vertical="top" wrapText="1"/>
    </xf>
    <xf numFmtId="49" fontId="2" fillId="0" borderId="0" xfId="0" applyNumberFormat="1" applyFont="1" applyBorder="1" applyAlignment="1">
      <alignment horizontal="center"/>
    </xf>
    <xf numFmtId="43" fontId="2" fillId="0" borderId="0" xfId="1" applyFont="1" applyBorder="1"/>
    <xf numFmtId="43" fontId="1" fillId="0" borderId="0" xfId="1" applyNumberFormat="1" applyFont="1" applyBorder="1"/>
    <xf numFmtId="43" fontId="1" fillId="0" borderId="0" xfId="1" applyFont="1" applyFill="1" applyBorder="1"/>
    <xf numFmtId="49" fontId="1" fillId="0" borderId="0" xfId="0" applyNumberFormat="1" applyFont="1" applyFill="1" applyBorder="1" applyAlignment="1">
      <alignment horizontal="center"/>
    </xf>
    <xf numFmtId="0" fontId="1" fillId="0" borderId="0" xfId="0" applyFont="1" applyFill="1" applyBorder="1" applyAlignment="1">
      <alignment horizontal="center"/>
    </xf>
    <xf numFmtId="41" fontId="1" fillId="0" borderId="0" xfId="0" applyNumberFormat="1" applyFont="1" applyFill="1" applyBorder="1"/>
    <xf numFmtId="41" fontId="1" fillId="0" borderId="0" xfId="1" applyNumberFormat="1" applyFont="1" applyFill="1" applyBorder="1"/>
    <xf numFmtId="49" fontId="1" fillId="0" borderId="0" xfId="0" applyNumberFormat="1" applyFont="1" applyFill="1" applyBorder="1"/>
    <xf numFmtId="43" fontId="2" fillId="0" borderId="0" xfId="1" applyFont="1" applyFill="1" applyBorder="1"/>
    <xf numFmtId="41" fontId="2" fillId="0" borderId="0" xfId="1" applyNumberFormat="1" applyFont="1" applyFill="1" applyBorder="1"/>
    <xf numFmtId="49" fontId="2" fillId="0" borderId="0" xfId="0" quotePrefix="1" applyNumberFormat="1" applyFont="1" applyBorder="1" applyAlignment="1">
      <alignment horizontal="center"/>
    </xf>
    <xf numFmtId="41" fontId="8" fillId="0" borderId="0" xfId="0" applyNumberFormat="1" applyFont="1" applyBorder="1"/>
    <xf numFmtId="169" fontId="7" fillId="0" borderId="0" xfId="0" quotePrefix="1" applyNumberFormat="1" applyFont="1" applyBorder="1" applyAlignment="1">
      <alignment horizontal="center"/>
    </xf>
    <xf numFmtId="41" fontId="2" fillId="0" borderId="0" xfId="0" applyNumberFormat="1" applyFont="1" applyFill="1" applyBorder="1"/>
    <xf numFmtId="0" fontId="8" fillId="0" borderId="0" xfId="0" applyFont="1" applyBorder="1"/>
    <xf numFmtId="0" fontId="7" fillId="0" borderId="0" xfId="0" applyFont="1" applyBorder="1" applyAlignment="1">
      <alignment horizontal="center"/>
    </xf>
    <xf numFmtId="49" fontId="7" fillId="0" borderId="0" xfId="0" applyNumberFormat="1" applyFont="1" applyBorder="1" applyAlignment="1">
      <alignment horizontal="center"/>
    </xf>
    <xf numFmtId="41" fontId="8" fillId="0" borderId="0" xfId="1" applyNumberFormat="1" applyFont="1" applyBorder="1"/>
    <xf numFmtId="41" fontId="7" fillId="0" borderId="0" xfId="1" applyNumberFormat="1" applyFont="1" applyBorder="1"/>
    <xf numFmtId="41" fontId="7" fillId="0" borderId="0" xfId="0" applyNumberFormat="1" applyFont="1" applyBorder="1"/>
    <xf numFmtId="43" fontId="7" fillId="0" borderId="0" xfId="1" applyFont="1" applyBorder="1"/>
    <xf numFmtId="49" fontId="1" fillId="0" borderId="0" xfId="0" applyNumberFormat="1" applyFont="1" applyBorder="1" applyAlignment="1">
      <alignment horizontal="center" vertical="top" wrapText="1"/>
    </xf>
    <xf numFmtId="0" fontId="11" fillId="0" borderId="0" xfId="0" applyFont="1" applyBorder="1" applyAlignment="1">
      <alignment horizontal="left" vertical="top"/>
    </xf>
    <xf numFmtId="0" fontId="1" fillId="0" borderId="0" xfId="0" applyFont="1" applyBorder="1" applyAlignment="1">
      <alignment horizontal="center" vertical="top" wrapText="1"/>
    </xf>
    <xf numFmtId="169" fontId="7" fillId="0" borderId="0" xfId="0" applyNumberFormat="1" applyFont="1" applyBorder="1" applyAlignment="1">
      <alignment horizontal="center" vertical="top" wrapText="1"/>
    </xf>
    <xf numFmtId="41" fontId="2" fillId="0" borderId="0" xfId="0" applyNumberFormat="1" applyFont="1" applyBorder="1" applyAlignment="1">
      <alignment horizontal="center" vertical="top" wrapText="1"/>
    </xf>
    <xf numFmtId="41" fontId="2" fillId="0" borderId="0" xfId="1" applyNumberFormat="1" applyFont="1" applyBorder="1" applyAlignment="1">
      <alignment horizontal="center" vertical="top" wrapText="1"/>
    </xf>
    <xf numFmtId="43" fontId="2" fillId="0" borderId="0" xfId="1" applyFont="1" applyBorder="1" applyAlignment="1">
      <alignment horizontal="center" vertical="top" wrapText="1"/>
    </xf>
    <xf numFmtId="43" fontId="2" fillId="0" borderId="0" xfId="1" applyNumberFormat="1" applyFont="1" applyBorder="1"/>
    <xf numFmtId="49" fontId="11" fillId="0" borderId="0" xfId="0" applyNumberFormat="1" applyFont="1" applyBorder="1" applyAlignment="1">
      <alignment horizontal="left"/>
    </xf>
    <xf numFmtId="0" fontId="1" fillId="0" borderId="0" xfId="0" applyFont="1" applyBorder="1" applyAlignment="1">
      <alignment horizontal="center" wrapText="1"/>
    </xf>
    <xf numFmtId="0" fontId="2" fillId="0" borderId="0" xfId="0" applyFont="1" applyBorder="1" applyAlignment="1"/>
    <xf numFmtId="0" fontId="2" fillId="0" borderId="0" xfId="0" applyFont="1" applyBorder="1" applyAlignment="1">
      <alignment horizontal="right"/>
    </xf>
    <xf numFmtId="0" fontId="1" fillId="0" borderId="0" xfId="0" applyFont="1" applyBorder="1" applyAlignment="1">
      <alignment vertical="top"/>
    </xf>
    <xf numFmtId="0" fontId="1" fillId="0" borderId="0" xfId="0" applyFont="1" applyFill="1" applyBorder="1" applyAlignment="1">
      <alignment vertical="top"/>
    </xf>
    <xf numFmtId="169" fontId="1" fillId="0" borderId="0" xfId="0" applyNumberFormat="1" applyFont="1" applyBorder="1" applyAlignment="1">
      <alignment horizontal="center" vertical="top"/>
    </xf>
    <xf numFmtId="165" fontId="1" fillId="0" borderId="0" xfId="0" applyNumberFormat="1" applyFont="1" applyBorder="1" applyAlignment="1">
      <alignment horizontal="center" vertical="top"/>
    </xf>
    <xf numFmtId="41" fontId="1" fillId="0" borderId="0" xfId="0" applyNumberFormat="1" applyFont="1" applyBorder="1" applyAlignment="1">
      <alignment vertical="top"/>
    </xf>
    <xf numFmtId="0" fontId="7" fillId="0" borderId="0" xfId="0" quotePrefix="1" applyFont="1" applyBorder="1" applyAlignment="1">
      <alignment horizontal="center" vertical="top"/>
    </xf>
    <xf numFmtId="0" fontId="1" fillId="0" borderId="0" xfId="0" applyFont="1" applyBorder="1" applyAlignment="1">
      <alignment horizontal="center" vertical="center"/>
    </xf>
    <xf numFmtId="0" fontId="7" fillId="0" borderId="0" xfId="0" applyFont="1" applyBorder="1" applyAlignment="1">
      <alignment horizontal="center" vertical="top"/>
    </xf>
    <xf numFmtId="0" fontId="10" fillId="0" borderId="0" xfId="0" applyFont="1" applyBorder="1" applyAlignment="1">
      <alignment vertical="top"/>
    </xf>
    <xf numFmtId="0" fontId="11" fillId="0" borderId="0" xfId="0" applyFont="1" applyBorder="1" applyAlignment="1">
      <alignment vertical="top"/>
    </xf>
    <xf numFmtId="0" fontId="1" fillId="0" borderId="0" xfId="0" quotePrefix="1" applyFont="1" applyBorder="1" applyAlignment="1">
      <alignment horizontal="center" vertical="top"/>
    </xf>
    <xf numFmtId="0" fontId="2" fillId="0" borderId="0" xfId="0" applyFont="1" applyBorder="1" applyAlignment="1">
      <alignment vertical="top"/>
    </xf>
    <xf numFmtId="169" fontId="2" fillId="0" borderId="0" xfId="0" applyNumberFormat="1" applyFont="1" applyBorder="1" applyAlignment="1">
      <alignment horizontal="center" vertical="top"/>
    </xf>
    <xf numFmtId="165" fontId="2" fillId="0" borderId="0" xfId="0" applyNumberFormat="1" applyFont="1" applyBorder="1" applyAlignment="1">
      <alignment horizontal="center" vertical="top"/>
    </xf>
    <xf numFmtId="43" fontId="1" fillId="0" borderId="0" xfId="1" applyFont="1" applyBorder="1" applyAlignment="1">
      <alignment horizontal="center" vertical="top"/>
    </xf>
    <xf numFmtId="0" fontId="7" fillId="0" borderId="0" xfId="0" applyFont="1" applyBorder="1" applyAlignment="1">
      <alignment vertical="top"/>
    </xf>
    <xf numFmtId="43" fontId="2" fillId="0" borderId="0" xfId="1" applyFont="1" applyBorder="1" applyAlignment="1">
      <alignment horizontal="center" vertical="top"/>
    </xf>
    <xf numFmtId="165" fontId="7" fillId="0" borderId="0" xfId="0" applyNumberFormat="1" applyFont="1" applyBorder="1" applyAlignment="1">
      <alignment horizontal="center" vertical="top"/>
    </xf>
    <xf numFmtId="41" fontId="2" fillId="0" borderId="0" xfId="1" applyNumberFormat="1" applyFont="1" applyBorder="1" applyAlignment="1">
      <alignment horizontal="center"/>
    </xf>
    <xf numFmtId="41" fontId="2" fillId="0" borderId="0" xfId="1" applyNumberFormat="1" applyFont="1" applyBorder="1" applyAlignment="1">
      <alignment horizontal="center" vertical="center" wrapText="1"/>
    </xf>
    <xf numFmtId="0" fontId="2" fillId="0" borderId="0" xfId="0" applyFont="1" applyBorder="1" applyAlignment="1">
      <alignment horizontal="left" vertical="center"/>
    </xf>
    <xf numFmtId="0" fontId="7" fillId="0" borderId="0" xfId="0" applyFont="1" applyBorder="1" applyAlignment="1">
      <alignment horizontal="left"/>
    </xf>
    <xf numFmtId="0" fontId="9" fillId="0" borderId="0" xfId="0" applyFont="1" applyFill="1" applyAlignment="1"/>
    <xf numFmtId="0" fontId="7" fillId="0" borderId="0" xfId="0" applyFont="1" applyFill="1" applyAlignment="1">
      <alignment horizontal="center"/>
    </xf>
    <xf numFmtId="0" fontId="8" fillId="0" borderId="0" xfId="0" applyFont="1" applyFill="1" applyAlignment="1">
      <alignment horizontal="center"/>
    </xf>
    <xf numFmtId="170" fontId="14" fillId="0" borderId="13" xfId="1" applyNumberFormat="1" applyFont="1" applyFill="1" applyBorder="1" applyAlignment="1" applyProtection="1">
      <alignment horizontal="center" vertical="center" wrapText="1"/>
    </xf>
    <xf numFmtId="170" fontId="14" fillId="0" borderId="14" xfId="1" applyNumberFormat="1" applyFont="1" applyFill="1" applyBorder="1" applyAlignment="1" applyProtection="1">
      <alignment horizontal="center" vertical="top" wrapText="1"/>
    </xf>
    <xf numFmtId="0" fontId="14" fillId="0" borderId="12" xfId="0" applyFont="1" applyFill="1" applyBorder="1" applyAlignment="1">
      <alignment horizontal="center" vertical="top" wrapText="1"/>
    </xf>
    <xf numFmtId="0" fontId="8" fillId="0" borderId="13" xfId="0" applyFont="1" applyFill="1" applyBorder="1" applyAlignment="1">
      <alignment horizontal="center" vertical="center" wrapText="1"/>
    </xf>
    <xf numFmtId="170" fontId="14" fillId="0" borderId="14" xfId="1" applyNumberFormat="1" applyFont="1" applyFill="1" applyBorder="1" applyAlignment="1" applyProtection="1">
      <alignment horizontal="center" wrapText="1"/>
    </xf>
    <xf numFmtId="0" fontId="6" fillId="0" borderId="12" xfId="0" quotePrefix="1" applyFont="1" applyFill="1" applyBorder="1" applyAlignment="1">
      <alignment horizontal="center"/>
    </xf>
    <xf numFmtId="0" fontId="8" fillId="0" borderId="13" xfId="0" applyFont="1" applyFill="1" applyBorder="1" applyAlignment="1">
      <alignment horizontal="center"/>
    </xf>
    <xf numFmtId="0" fontId="14" fillId="0" borderId="13" xfId="0" applyFont="1" applyFill="1" applyBorder="1" applyAlignment="1"/>
    <xf numFmtId="170" fontId="14" fillId="0" borderId="13" xfId="1" applyNumberFormat="1" applyFont="1" applyFill="1" applyBorder="1" applyAlignment="1" applyProtection="1"/>
    <xf numFmtId="170" fontId="6" fillId="0" borderId="13" xfId="1" applyNumberFormat="1" applyFont="1" applyFill="1" applyBorder="1" applyAlignment="1" applyProtection="1"/>
    <xf numFmtId="170" fontId="6" fillId="0" borderId="14" xfId="1" applyNumberFormat="1" applyFont="1" applyFill="1" applyBorder="1" applyAlignment="1" applyProtection="1"/>
    <xf numFmtId="0" fontId="7" fillId="0" borderId="13" xfId="0" applyFont="1" applyFill="1" applyBorder="1" applyAlignment="1">
      <alignment horizontal="center"/>
    </xf>
    <xf numFmtId="0" fontId="6" fillId="0" borderId="13" xfId="0" applyFont="1" applyFill="1" applyBorder="1" applyAlignment="1">
      <alignment horizontal="left"/>
    </xf>
    <xf numFmtId="0" fontId="14" fillId="0" borderId="13" xfId="0" applyFont="1" applyFill="1" applyBorder="1" applyAlignment="1">
      <alignment horizontal="left"/>
    </xf>
    <xf numFmtId="170" fontId="14" fillId="0" borderId="14" xfId="1" applyNumberFormat="1" applyFont="1" applyFill="1" applyBorder="1" applyAlignment="1" applyProtection="1"/>
    <xf numFmtId="0" fontId="6" fillId="0" borderId="12" xfId="0" applyFont="1" applyFill="1" applyBorder="1" applyAlignment="1">
      <alignment horizontal="center"/>
    </xf>
    <xf numFmtId="0" fontId="7" fillId="0" borderId="12" xfId="0" applyFont="1" applyFill="1" applyBorder="1" applyAlignment="1" applyProtection="1">
      <alignment horizontal="center"/>
      <protection locked="0"/>
    </xf>
    <xf numFmtId="170" fontId="7" fillId="0" borderId="13" xfId="1" applyNumberFormat="1" applyFont="1" applyFill="1" applyBorder="1" applyAlignment="1" applyProtection="1">
      <protection locked="0"/>
    </xf>
    <xf numFmtId="170" fontId="8" fillId="0" borderId="13" xfId="1" applyNumberFormat="1" applyFont="1" applyFill="1" applyBorder="1" applyAlignment="1" applyProtection="1">
      <protection locked="0"/>
    </xf>
    <xf numFmtId="0" fontId="7" fillId="0" borderId="12" xfId="0" quotePrefix="1" applyFont="1" applyFill="1" applyBorder="1" applyAlignment="1" applyProtection="1">
      <alignment horizontal="center"/>
      <protection locked="0"/>
    </xf>
    <xf numFmtId="170" fontId="7" fillId="0" borderId="14" xfId="1" applyNumberFormat="1" applyFont="1" applyFill="1" applyBorder="1" applyAlignment="1" applyProtection="1">
      <protection locked="0"/>
    </xf>
    <xf numFmtId="170" fontId="8" fillId="0" borderId="14" xfId="1" applyNumberFormat="1" applyFont="1" applyFill="1" applyBorder="1" applyAlignment="1" applyProtection="1">
      <protection locked="0"/>
    </xf>
    <xf numFmtId="0" fontId="7" fillId="0" borderId="13" xfId="0" applyFont="1" applyFill="1" applyBorder="1" applyAlignment="1">
      <alignment horizontal="left"/>
    </xf>
    <xf numFmtId="0" fontId="6" fillId="0" borderId="12" xfId="0" quotePrefix="1" applyFont="1" applyFill="1" applyBorder="1" applyAlignment="1"/>
    <xf numFmtId="170" fontId="7" fillId="0" borderId="13" xfId="1" applyNumberFormat="1" applyFont="1" applyFill="1" applyBorder="1" applyAlignment="1" applyProtection="1"/>
    <xf numFmtId="170" fontId="7" fillId="0" borderId="14" xfId="1" applyNumberFormat="1" applyFont="1" applyFill="1" applyBorder="1" applyAlignment="1" applyProtection="1"/>
    <xf numFmtId="0" fontId="5" fillId="0" borderId="12" xfId="0" applyFont="1" applyFill="1" applyBorder="1" applyAlignment="1" applyProtection="1">
      <alignment horizontal="center"/>
      <protection locked="0"/>
    </xf>
    <xf numFmtId="0" fontId="9" fillId="0" borderId="13" xfId="0" applyFont="1" applyFill="1" applyBorder="1" applyAlignment="1">
      <alignment horizontal="center"/>
    </xf>
    <xf numFmtId="0" fontId="9" fillId="0" borderId="13" xfId="0" applyFont="1" applyFill="1" applyBorder="1" applyAlignment="1">
      <alignment horizontal="left"/>
    </xf>
    <xf numFmtId="170" fontId="9" fillId="0" borderId="13" xfId="1" applyNumberFormat="1" applyFont="1" applyFill="1" applyBorder="1" applyAlignment="1" applyProtection="1">
      <protection locked="0"/>
    </xf>
    <xf numFmtId="0" fontId="7" fillId="0" borderId="12" xfId="0" applyFont="1" applyFill="1" applyBorder="1" applyAlignment="1">
      <alignment horizontal="center"/>
    </xf>
    <xf numFmtId="170" fontId="7" fillId="0" borderId="13" xfId="1" applyNumberFormat="1" applyFont="1" applyFill="1" applyBorder="1" applyAlignment="1" applyProtection="1">
      <alignment horizontal="right"/>
    </xf>
    <xf numFmtId="170" fontId="8" fillId="0" borderId="13" xfId="1" applyNumberFormat="1" applyFont="1" applyFill="1" applyBorder="1" applyAlignment="1" applyProtection="1"/>
    <xf numFmtId="0" fontId="7" fillId="0" borderId="28" xfId="0" applyFont="1" applyFill="1" applyBorder="1" applyAlignment="1" applyProtection="1">
      <alignment horizontal="center"/>
      <protection locked="0"/>
    </xf>
    <xf numFmtId="0" fontId="8" fillId="0" borderId="29" xfId="0" applyFont="1" applyFill="1" applyBorder="1" applyAlignment="1">
      <alignment horizontal="center"/>
    </xf>
    <xf numFmtId="0" fontId="14" fillId="0" borderId="29" xfId="0" applyFont="1" applyFill="1" applyBorder="1" applyAlignment="1">
      <alignment horizontal="left"/>
    </xf>
    <xf numFmtId="170" fontId="8" fillId="0" borderId="29" xfId="1" applyNumberFormat="1" applyFont="1" applyFill="1" applyBorder="1" applyAlignment="1" applyProtection="1"/>
    <xf numFmtId="170" fontId="14" fillId="0" borderId="30" xfId="1" applyNumberFormat="1" applyFont="1" applyFill="1" applyBorder="1" applyAlignment="1" applyProtection="1"/>
    <xf numFmtId="170" fontId="14" fillId="0" borderId="14" xfId="1" applyNumberFormat="1" applyFont="1" applyFill="1" applyBorder="1" applyAlignment="1" applyProtection="1">
      <alignment horizontal="center" vertical="center" wrapText="1"/>
    </xf>
    <xf numFmtId="166" fontId="7" fillId="0" borderId="12" xfId="0" quotePrefix="1" applyNumberFormat="1" applyFont="1" applyBorder="1" applyAlignment="1">
      <alignment horizontal="center"/>
    </xf>
    <xf numFmtId="0" fontId="7" fillId="0" borderId="13" xfId="0" applyFont="1" applyBorder="1"/>
    <xf numFmtId="41" fontId="7" fillId="0" borderId="13" xfId="0" applyNumberFormat="1" applyFont="1" applyBorder="1"/>
    <xf numFmtId="41" fontId="7" fillId="0" borderId="14" xfId="0" applyNumberFormat="1" applyFont="1" applyBorder="1"/>
    <xf numFmtId="166" fontId="7" fillId="0" borderId="12" xfId="0" applyNumberFormat="1" applyFont="1" applyBorder="1" applyAlignment="1">
      <alignment horizontal="center"/>
    </xf>
    <xf numFmtId="166" fontId="7" fillId="0" borderId="12" xfId="0" applyNumberFormat="1" applyFont="1" applyBorder="1" applyAlignment="1">
      <alignment horizontal="center" vertical="top"/>
    </xf>
    <xf numFmtId="166" fontId="7" fillId="0" borderId="12" xfId="0" quotePrefix="1" applyNumberFormat="1" applyFont="1" applyBorder="1" applyAlignment="1">
      <alignment vertical="top"/>
    </xf>
    <xf numFmtId="0" fontId="7" fillId="0" borderId="13" xfId="0" applyFont="1" applyBorder="1" applyAlignment="1">
      <alignment vertical="top"/>
    </xf>
    <xf numFmtId="0" fontId="7" fillId="0" borderId="13" xfId="0" applyFont="1" applyBorder="1" applyAlignment="1">
      <alignment horizontal="left" vertical="top"/>
    </xf>
    <xf numFmtId="0" fontId="7" fillId="0" borderId="13" xfId="0" applyFont="1" applyBorder="1" applyAlignment="1"/>
    <xf numFmtId="0" fontId="8" fillId="0" borderId="28" xfId="0" applyFont="1" applyBorder="1"/>
    <xf numFmtId="0" fontId="8" fillId="0" borderId="29" xfId="0" applyFont="1" applyBorder="1"/>
    <xf numFmtId="41" fontId="8" fillId="0" borderId="29" xfId="0" applyNumberFormat="1" applyFont="1" applyBorder="1"/>
    <xf numFmtId="41" fontId="8" fillId="0" borderId="30" xfId="0" applyNumberFormat="1" applyFont="1" applyBorder="1"/>
    <xf numFmtId="0" fontId="8" fillId="0" borderId="0" xfId="0" applyFont="1" applyFill="1" applyBorder="1" applyAlignment="1">
      <alignment horizontal="center" vertical="center" wrapText="1"/>
    </xf>
    <xf numFmtId="0" fontId="15" fillId="0" borderId="0" xfId="0" applyFont="1" applyBorder="1" applyAlignment="1">
      <alignment horizontal="center"/>
    </xf>
    <xf numFmtId="170" fontId="4" fillId="0" borderId="14" xfId="1" applyNumberFormat="1" applyFont="1" applyFill="1" applyBorder="1" applyAlignment="1" applyProtection="1"/>
    <xf numFmtId="0" fontId="15" fillId="0" borderId="0" xfId="0" applyFont="1" applyBorder="1"/>
    <xf numFmtId="0" fontId="6" fillId="0" borderId="0" xfId="0" applyFont="1" applyFill="1" applyBorder="1" applyAlignment="1"/>
    <xf numFmtId="0" fontId="1" fillId="0" borderId="0" xfId="0" applyFont="1" applyFill="1" applyBorder="1" applyAlignment="1">
      <alignment vertical="center"/>
    </xf>
    <xf numFmtId="0" fontId="14" fillId="0" borderId="0" xfId="0" applyFont="1" applyFill="1" applyBorder="1" applyAlignment="1">
      <alignment vertical="center"/>
    </xf>
    <xf numFmtId="170" fontId="14" fillId="0" borderId="0" xfId="1" applyNumberFormat="1" applyFont="1" applyFill="1" applyBorder="1" applyAlignment="1" applyProtection="1">
      <alignment horizontal="center" vertical="center" wrapText="1"/>
    </xf>
    <xf numFmtId="170" fontId="14" fillId="0" borderId="0" xfId="1" applyNumberFormat="1" applyFont="1" applyFill="1" applyBorder="1" applyAlignment="1" applyProtection="1">
      <alignment horizontal="center" wrapText="1"/>
    </xf>
    <xf numFmtId="170" fontId="14" fillId="0" borderId="0" xfId="1" applyNumberFormat="1" applyFont="1" applyFill="1" applyBorder="1" applyAlignment="1" applyProtection="1">
      <alignment horizontal="center" vertical="top" wrapText="1"/>
    </xf>
    <xf numFmtId="0" fontId="6" fillId="0" borderId="0" xfId="0" quotePrefix="1" applyFont="1" applyFill="1" applyBorder="1" applyAlignment="1">
      <alignment horizontal="center"/>
    </xf>
    <xf numFmtId="0" fontId="8" fillId="0" borderId="0" xfId="0" applyFont="1" applyFill="1" applyBorder="1" applyAlignment="1">
      <alignment horizontal="center"/>
    </xf>
    <xf numFmtId="170" fontId="6" fillId="0" borderId="0" xfId="1" applyNumberFormat="1" applyFont="1" applyFill="1" applyBorder="1" applyAlignment="1" applyProtection="1"/>
    <xf numFmtId="170" fontId="14" fillId="0" borderId="0" xfId="1" applyNumberFormat="1" applyFont="1" applyFill="1" applyBorder="1" applyAlignment="1" applyProtection="1"/>
    <xf numFmtId="0" fontId="14" fillId="0" borderId="0" xfId="0" applyFont="1" applyFill="1" applyBorder="1" applyAlignment="1"/>
    <xf numFmtId="0" fontId="6" fillId="0" borderId="0" xfId="0" applyFont="1" applyFill="1" applyBorder="1" applyAlignment="1">
      <alignment horizontal="center"/>
    </xf>
    <xf numFmtId="0" fontId="7" fillId="0" borderId="0" xfId="0" applyFont="1" applyFill="1" applyBorder="1" applyAlignment="1">
      <alignment horizontal="center"/>
    </xf>
    <xf numFmtId="0" fontId="6" fillId="0" borderId="0" xfId="0" applyFont="1" applyFill="1" applyBorder="1" applyAlignment="1">
      <alignment horizontal="left"/>
    </xf>
    <xf numFmtId="0" fontId="7" fillId="0" borderId="0" xfId="0" applyFont="1" applyFill="1" applyBorder="1" applyAlignment="1" applyProtection="1">
      <alignment horizontal="center"/>
      <protection locked="0"/>
    </xf>
    <xf numFmtId="0" fontId="7" fillId="0" borderId="0" xfId="0" quotePrefix="1" applyFont="1" applyFill="1" applyBorder="1" applyAlignment="1" applyProtection="1">
      <alignment horizontal="center"/>
      <protection locked="0"/>
    </xf>
    <xf numFmtId="0" fontId="6" fillId="0" borderId="0" xfId="0" quotePrefix="1" applyFont="1" applyFill="1" applyBorder="1" applyAlignment="1"/>
    <xf numFmtId="170" fontId="8" fillId="0" borderId="0" xfId="1" applyNumberFormat="1" applyFont="1" applyFill="1" applyBorder="1" applyAlignment="1" applyProtection="1">
      <protection locked="0"/>
    </xf>
    <xf numFmtId="0" fontId="14" fillId="0" borderId="0" xfId="0" applyFont="1" applyFill="1" applyBorder="1" applyAlignment="1">
      <alignment horizontal="left"/>
    </xf>
    <xf numFmtId="170" fontId="14" fillId="0" borderId="0" xfId="0" applyNumberFormat="1" applyFont="1" applyFill="1" applyBorder="1" applyAlignment="1"/>
    <xf numFmtId="0" fontId="8" fillId="0" borderId="0" xfId="0" applyFont="1" applyBorder="1" applyAlignment="1">
      <alignment horizontal="right"/>
    </xf>
    <xf numFmtId="0" fontId="2" fillId="0" borderId="0" xfId="0" applyFont="1" applyBorder="1" applyAlignment="1">
      <alignment horizontal="center"/>
    </xf>
    <xf numFmtId="0" fontId="7" fillId="0" borderId="0" xfId="0" applyFont="1" applyFill="1" applyBorder="1" applyAlignment="1">
      <alignment horizontal="left"/>
    </xf>
    <xf numFmtId="0" fontId="7" fillId="3" borderId="0" xfId="0" applyFont="1" applyFill="1" applyBorder="1" applyAlignment="1">
      <alignment horizontal="center"/>
    </xf>
    <xf numFmtId="0" fontId="8" fillId="3" borderId="0" xfId="0" applyFont="1" applyFill="1" applyBorder="1" applyAlignment="1">
      <alignment horizontal="center"/>
    </xf>
    <xf numFmtId="0" fontId="14" fillId="3" borderId="0" xfId="0" applyFont="1" applyFill="1" applyBorder="1" applyAlignment="1">
      <alignment horizontal="left"/>
    </xf>
    <xf numFmtId="49" fontId="7" fillId="3" borderId="0" xfId="0" applyNumberFormat="1" applyFont="1" applyFill="1" applyBorder="1" applyAlignment="1">
      <alignment horizontal="center"/>
    </xf>
    <xf numFmtId="168" fontId="1" fillId="0" borderId="0" xfId="1" applyNumberFormat="1" applyFont="1" applyBorder="1" applyAlignment="1"/>
    <xf numFmtId="0" fontId="1" fillId="0" borderId="0" xfId="0" applyFont="1" applyBorder="1" applyAlignment="1"/>
    <xf numFmtId="0" fontId="7" fillId="0" borderId="0" xfId="0" applyFont="1" applyBorder="1" applyAlignment="1"/>
    <xf numFmtId="0" fontId="1" fillId="0" borderId="0" xfId="0" applyFont="1" applyFill="1" applyBorder="1" applyAlignment="1"/>
    <xf numFmtId="0" fontId="8" fillId="3" borderId="0" xfId="0" applyFont="1" applyFill="1" applyBorder="1" applyAlignment="1"/>
    <xf numFmtId="0" fontId="7" fillId="0" borderId="0" xfId="0" applyFont="1" applyFill="1" applyBorder="1" applyAlignment="1">
      <alignment vertical="center"/>
    </xf>
    <xf numFmtId="0" fontId="7" fillId="0" borderId="0" xfId="0" applyFont="1" applyFill="1" applyBorder="1" applyAlignment="1">
      <alignment horizontal="justify" vertical="center"/>
    </xf>
    <xf numFmtId="0" fontId="7" fillId="0" borderId="0" xfId="0" applyFont="1" applyFill="1" applyBorder="1" applyAlignment="1"/>
    <xf numFmtId="169" fontId="7" fillId="0" borderId="0" xfId="1" applyNumberFormat="1" applyFont="1" applyFill="1" applyBorder="1" applyAlignment="1">
      <alignment horizontal="center" vertical="center"/>
    </xf>
    <xf numFmtId="168" fontId="19" fillId="0" borderId="0" xfId="1" applyNumberFormat="1" applyFont="1" applyFill="1" applyBorder="1" applyAlignment="1"/>
    <xf numFmtId="0" fontId="20" fillId="0" borderId="0" xfId="0" applyFont="1"/>
    <xf numFmtId="0" fontId="19" fillId="0" borderId="0" xfId="0" applyFont="1" applyBorder="1" applyAlignment="1">
      <alignment horizontal="center" vertical="top"/>
    </xf>
    <xf numFmtId="168" fontId="1" fillId="0" borderId="0" xfId="0" applyNumberFormat="1" applyFont="1" applyBorder="1"/>
    <xf numFmtId="168" fontId="2" fillId="0" borderId="0" xfId="1" applyNumberFormat="1" applyFont="1" applyBorder="1" applyAlignment="1"/>
    <xf numFmtId="0" fontId="14" fillId="0" borderId="0" xfId="0" applyFont="1" applyFill="1" applyBorder="1" applyAlignment="1">
      <alignment horizontal="right"/>
    </xf>
    <xf numFmtId="0" fontId="2" fillId="0" borderId="0" xfId="0" applyFont="1" applyBorder="1" applyAlignment="1">
      <alignment horizontal="right" vertical="top"/>
    </xf>
    <xf numFmtId="0" fontId="12" fillId="0" borderId="0" xfId="0" applyFont="1" applyAlignment="1">
      <alignment horizontal="center" vertical="top" wrapText="1"/>
    </xf>
    <xf numFmtId="0" fontId="12" fillId="0" borderId="0" xfId="0" applyFont="1" applyAlignment="1">
      <alignment horizontal="center" wrapText="1"/>
    </xf>
    <xf numFmtId="0" fontId="0" fillId="0" borderId="0" xfId="0" applyAlignment="1">
      <alignment horizontal="center" vertical="top"/>
    </xf>
    <xf numFmtId="0" fontId="1" fillId="0" borderId="13" xfId="0" applyFont="1" applyFill="1" applyBorder="1" applyAlignment="1">
      <alignment horizontal="left"/>
    </xf>
    <xf numFmtId="0" fontId="21" fillId="0" borderId="31" xfId="0" applyFont="1" applyBorder="1" applyAlignment="1">
      <alignment horizontal="center" wrapText="1"/>
    </xf>
    <xf numFmtId="0" fontId="21" fillId="0" borderId="31" xfId="0" applyFont="1" applyBorder="1" applyAlignment="1">
      <alignment horizontal="center" vertical="top" wrapText="1"/>
    </xf>
    <xf numFmtId="0" fontId="22" fillId="0" borderId="31" xfId="0" applyFont="1" applyBorder="1" applyAlignment="1">
      <alignment horizontal="center" vertical="top"/>
    </xf>
    <xf numFmtId="0" fontId="22" fillId="0" borderId="31" xfId="0" applyFont="1" applyBorder="1"/>
    <xf numFmtId="0" fontId="21" fillId="0" borderId="31" xfId="0" applyFont="1" applyBorder="1"/>
    <xf numFmtId="0" fontId="1" fillId="0" borderId="0" xfId="0" applyFont="1" applyBorder="1" applyAlignment="1">
      <alignment horizontal="left" vertical="top" wrapText="1"/>
    </xf>
    <xf numFmtId="0" fontId="0" fillId="0" borderId="0" xfId="0" applyFill="1"/>
    <xf numFmtId="168" fontId="23" fillId="0" borderId="0" xfId="0" applyNumberFormat="1" applyFont="1" applyFill="1"/>
    <xf numFmtId="168" fontId="0" fillId="0" borderId="0" xfId="1" applyNumberFormat="1" applyFont="1" applyFill="1"/>
    <xf numFmtId="168" fontId="0" fillId="0" borderId="0" xfId="0" applyNumberFormat="1" applyFill="1"/>
    <xf numFmtId="168" fontId="12" fillId="0" borderId="0" xfId="1" applyNumberFormat="1" applyFont="1" applyFill="1"/>
    <xf numFmtId="0" fontId="21" fillId="4" borderId="31" xfId="0" applyFont="1" applyFill="1" applyBorder="1" applyAlignment="1">
      <alignment horizontal="center" vertical="top" wrapText="1"/>
    </xf>
    <xf numFmtId="0" fontId="22" fillId="4" borderId="31" xfId="0" applyFont="1" applyFill="1" applyBorder="1" applyAlignment="1">
      <alignment horizontal="center" vertical="top"/>
    </xf>
    <xf numFmtId="168" fontId="22" fillId="4" borderId="31" xfId="1" applyNumberFormat="1" applyFont="1" applyFill="1" applyBorder="1"/>
    <xf numFmtId="168" fontId="21" fillId="4" borderId="31" xfId="1" applyNumberFormat="1" applyFont="1" applyFill="1" applyBorder="1"/>
    <xf numFmtId="0" fontId="21" fillId="5" borderId="31" xfId="0" applyFont="1" applyFill="1" applyBorder="1" applyAlignment="1">
      <alignment horizontal="center" vertical="top" wrapText="1"/>
    </xf>
    <xf numFmtId="0" fontId="22" fillId="5" borderId="31" xfId="0" applyFont="1" applyFill="1" applyBorder="1" applyAlignment="1">
      <alignment horizontal="center" vertical="top"/>
    </xf>
    <xf numFmtId="168" fontId="22" fillId="5" borderId="31" xfId="1" applyNumberFormat="1" applyFont="1" applyFill="1" applyBorder="1"/>
    <xf numFmtId="168" fontId="21" fillId="5" borderId="31" xfId="1" applyNumberFormat="1" applyFont="1" applyFill="1" applyBorder="1"/>
    <xf numFmtId="0" fontId="21" fillId="6" borderId="31" xfId="0" applyFont="1" applyFill="1" applyBorder="1" applyAlignment="1">
      <alignment horizontal="center" vertical="top" wrapText="1"/>
    </xf>
    <xf numFmtId="0" fontId="22" fillId="6" borderId="31" xfId="0" applyFont="1" applyFill="1" applyBorder="1" applyAlignment="1">
      <alignment horizontal="center" vertical="top"/>
    </xf>
    <xf numFmtId="168" fontId="22" fillId="6" borderId="31" xfId="1" applyNumberFormat="1" applyFont="1" applyFill="1" applyBorder="1"/>
    <xf numFmtId="168" fontId="21" fillId="6" borderId="31" xfId="1" applyNumberFormat="1" applyFont="1" applyFill="1" applyBorder="1"/>
    <xf numFmtId="168" fontId="21" fillId="0" borderId="0" xfId="1" applyNumberFormat="1" applyFont="1" applyFill="1" applyBorder="1"/>
    <xf numFmtId="0" fontId="22" fillId="0" borderId="0" xfId="0" applyFont="1"/>
    <xf numFmtId="0" fontId="21" fillId="0" borderId="0" xfId="0" applyFont="1" applyAlignment="1">
      <alignment horizontal="center" vertical="top" wrapText="1"/>
    </xf>
    <xf numFmtId="0" fontId="25" fillId="0" borderId="0" xfId="0" applyFont="1" applyFill="1"/>
    <xf numFmtId="0" fontId="22" fillId="0" borderId="0" xfId="0" applyFont="1" applyFill="1"/>
    <xf numFmtId="168" fontId="22" fillId="0" borderId="0" xfId="0" applyNumberFormat="1" applyFont="1" applyFill="1"/>
    <xf numFmtId="0" fontId="22" fillId="0" borderId="0" xfId="0" applyFont="1" applyBorder="1"/>
    <xf numFmtId="170" fontId="2" fillId="0" borderId="13" xfId="1" applyNumberFormat="1" applyFont="1" applyFill="1" applyBorder="1" applyAlignment="1" applyProtection="1"/>
    <xf numFmtId="168" fontId="1" fillId="0" borderId="10" xfId="1" applyNumberFormat="1" applyFont="1" applyFill="1" applyBorder="1"/>
    <xf numFmtId="0" fontId="2" fillId="0" borderId="13" xfId="0" applyFont="1" applyFill="1" applyBorder="1" applyAlignment="1">
      <alignment horizontal="left"/>
    </xf>
    <xf numFmtId="170" fontId="1" fillId="0" borderId="14" xfId="1" applyNumberFormat="1" applyFont="1" applyFill="1" applyBorder="1" applyAlignment="1" applyProtection="1"/>
    <xf numFmtId="170" fontId="1" fillId="0" borderId="13" xfId="1" applyNumberFormat="1" applyFont="1" applyFill="1" applyBorder="1" applyAlignment="1" applyProtection="1"/>
    <xf numFmtId="170" fontId="2" fillId="0" borderId="14" xfId="1" applyNumberFormat="1" applyFont="1" applyFill="1" applyBorder="1" applyAlignment="1" applyProtection="1"/>
    <xf numFmtId="41" fontId="1" fillId="0" borderId="0" xfId="1" applyNumberFormat="1" applyFont="1" applyFill="1" applyBorder="1" applyAlignment="1"/>
    <xf numFmtId="41" fontId="2" fillId="0" borderId="0" xfId="1" applyNumberFormat="1" applyFont="1" applyFill="1" applyBorder="1" applyAlignment="1"/>
    <xf numFmtId="168" fontId="21" fillId="0" borderId="31" xfId="1" applyNumberFormat="1" applyFont="1" applyBorder="1" applyAlignment="1">
      <alignment wrapText="1"/>
    </xf>
    <xf numFmtId="168" fontId="21" fillId="0" borderId="31" xfId="1" applyNumberFormat="1" applyFont="1" applyBorder="1" applyAlignment="1">
      <alignment horizontal="center" wrapText="1"/>
    </xf>
    <xf numFmtId="168" fontId="21" fillId="0" borderId="31" xfId="1" applyNumberFormat="1" applyFont="1" applyBorder="1" applyAlignment="1">
      <alignment horizontal="center" vertical="top" wrapText="1"/>
    </xf>
    <xf numFmtId="168" fontId="24" fillId="5" borderId="31" xfId="1" applyNumberFormat="1" applyFont="1" applyFill="1" applyBorder="1" applyAlignment="1">
      <alignment horizontal="center" vertical="top" wrapText="1"/>
    </xf>
    <xf numFmtId="0" fontId="24" fillId="5" borderId="31" xfId="0" applyFont="1" applyFill="1" applyBorder="1" applyAlignment="1">
      <alignment horizontal="center" vertical="top" wrapText="1"/>
    </xf>
    <xf numFmtId="0" fontId="21" fillId="7" borderId="31" xfId="0" applyFont="1" applyFill="1" applyBorder="1" applyAlignment="1">
      <alignment horizontal="center" vertical="top" wrapText="1"/>
    </xf>
    <xf numFmtId="168" fontId="21" fillId="4" borderId="31" xfId="1" applyNumberFormat="1" applyFont="1" applyFill="1" applyBorder="1" applyAlignment="1">
      <alignment horizontal="center" vertical="top" wrapText="1"/>
    </xf>
    <xf numFmtId="0" fontId="21" fillId="4" borderId="31" xfId="0" applyFont="1" applyFill="1" applyBorder="1" applyAlignment="1">
      <alignment horizontal="center" vertical="center" wrapText="1"/>
    </xf>
    <xf numFmtId="168" fontId="21" fillId="6" borderId="31" xfId="1" applyNumberFormat="1" applyFont="1" applyFill="1" applyBorder="1" applyAlignment="1">
      <alignment horizontal="center" vertical="top" wrapText="1"/>
    </xf>
    <xf numFmtId="168" fontId="22" fillId="0" borderId="31" xfId="1" applyNumberFormat="1" applyFont="1" applyBorder="1"/>
    <xf numFmtId="168" fontId="25" fillId="5" borderId="31" xfId="1" applyNumberFormat="1" applyFont="1" applyFill="1" applyBorder="1" applyAlignment="1">
      <alignment horizontal="center"/>
    </xf>
    <xf numFmtId="168" fontId="22" fillId="4" borderId="31" xfId="1" applyNumberFormat="1" applyFont="1" applyFill="1" applyBorder="1" applyAlignment="1">
      <alignment horizontal="center"/>
    </xf>
    <xf numFmtId="168" fontId="22" fillId="6" borderId="31" xfId="1" applyNumberFormat="1" applyFont="1" applyFill="1" applyBorder="1" applyAlignment="1">
      <alignment horizontal="center"/>
    </xf>
    <xf numFmtId="168" fontId="25" fillId="5" borderId="31" xfId="1" applyNumberFormat="1" applyFont="1" applyFill="1" applyBorder="1"/>
    <xf numFmtId="168" fontId="22" fillId="0" borderId="31" xfId="1" applyNumberFormat="1" applyFont="1" applyBorder="1" applyAlignment="1">
      <alignment horizontal="left" vertical="top" wrapText="1"/>
    </xf>
    <xf numFmtId="0" fontId="25" fillId="0" borderId="31" xfId="0" quotePrefix="1" applyFont="1" applyBorder="1" applyAlignment="1">
      <alignment horizontal="left" vertical="center"/>
    </xf>
    <xf numFmtId="0" fontId="22" fillId="0" borderId="31" xfId="0" applyFont="1" applyBorder="1" applyAlignment="1">
      <alignment vertical="center"/>
    </xf>
    <xf numFmtId="166" fontId="25" fillId="0" borderId="31" xfId="0" quotePrefix="1" applyNumberFormat="1" applyFont="1" applyBorder="1" applyAlignment="1">
      <alignment horizontal="left"/>
    </xf>
    <xf numFmtId="0" fontId="25" fillId="0" borderId="31" xfId="0" applyFont="1" applyBorder="1"/>
    <xf numFmtId="0" fontId="22" fillId="0" borderId="31" xfId="0" quotePrefix="1" applyFont="1" applyFill="1" applyBorder="1" applyAlignment="1">
      <alignment horizontal="center" vertical="top"/>
    </xf>
    <xf numFmtId="0" fontId="22" fillId="0" borderId="31" xfId="0" applyFont="1" applyBorder="1" applyAlignment="1">
      <alignment horizontal="left" vertical="top" wrapText="1"/>
    </xf>
    <xf numFmtId="0" fontId="25" fillId="0" borderId="31" xfId="0" quotePrefix="1" applyFont="1" applyBorder="1" applyAlignment="1">
      <alignment horizontal="center" vertical="top"/>
    </xf>
    <xf numFmtId="166" fontId="25" fillId="0" borderId="31" xfId="0" applyNumberFormat="1" applyFont="1" applyBorder="1" applyAlignment="1">
      <alignment horizontal="left"/>
    </xf>
    <xf numFmtId="0" fontId="22" fillId="4" borderId="31" xfId="0" applyFont="1" applyFill="1" applyBorder="1"/>
    <xf numFmtId="43" fontId="22" fillId="4" borderId="31" xfId="0" applyNumberFormat="1" applyFont="1" applyFill="1" applyBorder="1"/>
    <xf numFmtId="0" fontId="22" fillId="6" borderId="31" xfId="0" applyFont="1" applyFill="1" applyBorder="1"/>
    <xf numFmtId="41" fontId="22" fillId="6" borderId="31" xfId="0" applyNumberFormat="1" applyFont="1" applyFill="1" applyBorder="1"/>
    <xf numFmtId="0" fontId="25" fillId="0" borderId="31" xfId="0" quotePrefix="1" applyFont="1" applyBorder="1" applyAlignment="1">
      <alignment horizontal="left"/>
    </xf>
    <xf numFmtId="168" fontId="21" fillId="0" borderId="31" xfId="1" applyNumberFormat="1" applyFont="1" applyBorder="1"/>
    <xf numFmtId="168" fontId="24" fillId="5" borderId="31" xfId="1" applyNumberFormat="1" applyFont="1" applyFill="1" applyBorder="1"/>
    <xf numFmtId="41" fontId="22" fillId="5" borderId="31" xfId="0" applyNumberFormat="1" applyFont="1" applyFill="1" applyBorder="1" applyAlignment="1">
      <alignment vertical="top"/>
    </xf>
    <xf numFmtId="168" fontId="25" fillId="5" borderId="31" xfId="1" applyNumberFormat="1" applyFont="1" applyFill="1" applyBorder="1" applyAlignment="1">
      <alignment vertical="top"/>
    </xf>
    <xf numFmtId="168" fontId="22" fillId="4" borderId="31" xfId="1" applyNumberFormat="1" applyFont="1" applyFill="1" applyBorder="1" applyAlignment="1">
      <alignment vertical="top"/>
    </xf>
    <xf numFmtId="168" fontId="22" fillId="6" borderId="31" xfId="1" applyNumberFormat="1" applyFont="1" applyFill="1" applyBorder="1" applyAlignment="1">
      <alignment vertical="top"/>
    </xf>
    <xf numFmtId="168" fontId="22" fillId="0" borderId="31" xfId="1" applyNumberFormat="1" applyFont="1" applyBorder="1" applyAlignment="1">
      <alignment vertical="top"/>
    </xf>
    <xf numFmtId="1" fontId="8" fillId="0" borderId="0" xfId="0" applyNumberFormat="1" applyFont="1" applyBorder="1" applyAlignment="1">
      <alignment horizontal="center"/>
    </xf>
    <xf numFmtId="1" fontId="2" fillId="0" borderId="0" xfId="0" applyNumberFormat="1" applyFont="1" applyBorder="1" applyAlignment="1">
      <alignment horizontal="center"/>
    </xf>
    <xf numFmtId="0" fontId="10" fillId="0" borderId="0" xfId="0" applyFont="1" applyBorder="1" applyAlignment="1"/>
    <xf numFmtId="166" fontId="7" fillId="0" borderId="0" xfId="0" quotePrefix="1" applyNumberFormat="1" applyFont="1" applyBorder="1" applyAlignment="1">
      <alignment horizontal="center" vertical="top"/>
    </xf>
    <xf numFmtId="166" fontId="7" fillId="0" borderId="0" xfId="0" applyNumberFormat="1" applyFont="1" applyBorder="1" applyAlignment="1">
      <alignment horizontal="center" vertical="top"/>
    </xf>
    <xf numFmtId="168" fontId="2" fillId="0" borderId="14" xfId="1" applyNumberFormat="1" applyFont="1" applyBorder="1" applyAlignment="1">
      <alignment horizontal="center" vertical="center" wrapText="1"/>
    </xf>
    <xf numFmtId="0" fontId="1" fillId="0" borderId="12" xfId="0" applyFont="1" applyBorder="1"/>
    <xf numFmtId="0" fontId="1" fillId="0" borderId="13" xfId="0" applyFont="1" applyBorder="1"/>
    <xf numFmtId="168" fontId="1" fillId="0" borderId="13" xfId="1" applyNumberFormat="1" applyFont="1" applyBorder="1"/>
    <xf numFmtId="168" fontId="1" fillId="0" borderId="14" xfId="1" applyNumberFormat="1" applyFont="1" applyBorder="1"/>
    <xf numFmtId="0" fontId="1" fillId="0" borderId="12" xfId="0" applyFont="1" applyBorder="1" applyAlignment="1"/>
    <xf numFmtId="0" fontId="1" fillId="0" borderId="12" xfId="0" quotePrefix="1" applyFont="1" applyBorder="1"/>
    <xf numFmtId="0" fontId="1" fillId="0" borderId="28" xfId="0" applyFont="1" applyBorder="1"/>
    <xf numFmtId="0" fontId="2" fillId="0" borderId="29" xfId="0" applyFont="1" applyBorder="1"/>
    <xf numFmtId="168" fontId="2" fillId="0" borderId="29" xfId="1" applyNumberFormat="1" applyFont="1" applyBorder="1"/>
    <xf numFmtId="168" fontId="2" fillId="0" borderId="30" xfId="1" applyNumberFormat="1" applyFont="1" applyBorder="1"/>
    <xf numFmtId="0" fontId="1" fillId="0" borderId="0" xfId="0" applyFont="1" applyAlignment="1">
      <alignment vertical="center" wrapText="1"/>
    </xf>
    <xf numFmtId="168" fontId="2" fillId="0" borderId="13" xfId="1" applyNumberFormat="1" applyFont="1" applyBorder="1" applyAlignment="1">
      <alignment horizontal="center" wrapText="1"/>
    </xf>
    <xf numFmtId="168" fontId="2" fillId="0" borderId="14" xfId="1" applyNumberFormat="1" applyFont="1" applyBorder="1" applyAlignment="1">
      <alignment horizontal="center" wrapText="1"/>
    </xf>
    <xf numFmtId="0" fontId="1" fillId="0" borderId="0" xfId="0" applyFont="1" applyAlignment="1">
      <alignment horizontal="center" wrapText="1"/>
    </xf>
    <xf numFmtId="0" fontId="6" fillId="0" borderId="24" xfId="0" applyFont="1" applyFill="1" applyBorder="1" applyAlignment="1">
      <alignment vertical="center" wrapText="1"/>
    </xf>
    <xf numFmtId="0" fontId="6" fillId="0" borderId="0" xfId="0" applyFont="1" applyFill="1" applyAlignment="1">
      <alignment vertical="center"/>
    </xf>
    <xf numFmtId="0" fontId="6" fillId="0" borderId="0" xfId="0" applyFont="1" applyFill="1" applyAlignment="1">
      <alignment horizontal="right"/>
    </xf>
    <xf numFmtId="0" fontId="6" fillId="0" borderId="24" xfId="0" applyFont="1" applyFill="1" applyBorder="1" applyAlignment="1">
      <alignment wrapText="1"/>
    </xf>
    <xf numFmtId="170" fontId="1" fillId="0" borderId="0" xfId="1" applyNumberFormat="1" applyFont="1" applyBorder="1"/>
    <xf numFmtId="164" fontId="2" fillId="0" borderId="0" xfId="0" applyNumberFormat="1" applyFont="1" applyFill="1" applyBorder="1" applyAlignment="1">
      <alignment horizontal="center" vertical="center" wrapText="1"/>
    </xf>
    <xf numFmtId="164" fontId="1" fillId="0" borderId="0" xfId="0" applyNumberFormat="1" applyFont="1" applyBorder="1"/>
    <xf numFmtId="164" fontId="2" fillId="0" borderId="0" xfId="0" applyNumberFormat="1" applyFont="1" applyBorder="1"/>
    <xf numFmtId="164" fontId="7" fillId="0" borderId="0" xfId="1" applyNumberFormat="1" applyFont="1" applyFill="1" applyBorder="1" applyAlignment="1"/>
    <xf numFmtId="164" fontId="8" fillId="0" borderId="0" xfId="1" applyNumberFormat="1" applyFont="1" applyFill="1" applyBorder="1" applyAlignment="1"/>
    <xf numFmtId="164" fontId="1" fillId="0" borderId="0" xfId="1" applyNumberFormat="1" applyFont="1" applyBorder="1" applyAlignment="1"/>
    <xf numFmtId="164" fontId="2" fillId="0" borderId="0" xfId="1" applyNumberFormat="1" applyFont="1" applyBorder="1" applyAlignment="1"/>
    <xf numFmtId="164" fontId="2" fillId="0" borderId="0" xfId="1" applyNumberFormat="1" applyFont="1" applyBorder="1"/>
    <xf numFmtId="164" fontId="1" fillId="0" borderId="0" xfId="0" applyNumberFormat="1" applyFont="1" applyFill="1" applyBorder="1"/>
    <xf numFmtId="164" fontId="1" fillId="0" borderId="0" xfId="1" applyNumberFormat="1" applyFont="1" applyFill="1" applyBorder="1"/>
    <xf numFmtId="164" fontId="2" fillId="0" borderId="0" xfId="0" applyNumberFormat="1" applyFont="1" applyFill="1" applyBorder="1"/>
    <xf numFmtId="164" fontId="8" fillId="0" borderId="0" xfId="0" applyNumberFormat="1" applyFont="1" applyBorder="1"/>
    <xf numFmtId="164" fontId="7" fillId="0" borderId="0" xfId="0" applyNumberFormat="1" applyFont="1" applyBorder="1"/>
    <xf numFmtId="164" fontId="2" fillId="0" borderId="0" xfId="0" applyNumberFormat="1" applyFont="1" applyBorder="1" applyAlignment="1">
      <alignment horizontal="center" vertical="top" wrapText="1"/>
    </xf>
    <xf numFmtId="164" fontId="1" fillId="0" borderId="0" xfId="1" applyNumberFormat="1" applyFont="1" applyBorder="1"/>
    <xf numFmtId="164" fontId="8" fillId="0" borderId="0" xfId="0" applyNumberFormat="1" applyFont="1" applyFill="1" applyBorder="1" applyAlignment="1">
      <alignment horizontal="center" vertical="center" wrapText="1"/>
    </xf>
    <xf numFmtId="164" fontId="2" fillId="0" borderId="0" xfId="1" applyNumberFormat="1" applyFont="1" applyFill="1" applyBorder="1" applyAlignment="1">
      <alignment horizontal="center" vertical="center" wrapText="1"/>
    </xf>
    <xf numFmtId="164" fontId="1" fillId="0" borderId="0" xfId="0" applyNumberFormat="1" applyFont="1" applyFill="1" applyBorder="1" applyAlignment="1">
      <alignment vertical="top"/>
    </xf>
    <xf numFmtId="164" fontId="7" fillId="0" borderId="0" xfId="0" applyNumberFormat="1" applyFont="1" applyBorder="1" applyAlignment="1">
      <alignment vertical="top"/>
    </xf>
    <xf numFmtId="164" fontId="1" fillId="0" borderId="0" xfId="0" applyNumberFormat="1" applyFont="1" applyBorder="1" applyAlignment="1">
      <alignment vertical="top"/>
    </xf>
    <xf numFmtId="164" fontId="2" fillId="0" borderId="0" xfId="0" applyNumberFormat="1" applyFont="1" applyFill="1" applyBorder="1" applyAlignment="1">
      <alignment vertical="top"/>
    </xf>
    <xf numFmtId="164" fontId="8" fillId="0" borderId="0" xfId="0" applyNumberFormat="1" applyFont="1" applyBorder="1" applyAlignment="1">
      <alignment vertical="top"/>
    </xf>
    <xf numFmtId="164" fontId="2" fillId="0" borderId="0" xfId="0" applyNumberFormat="1" applyFont="1" applyBorder="1" applyAlignment="1">
      <alignment vertical="top"/>
    </xf>
    <xf numFmtId="164" fontId="7" fillId="0" borderId="0" xfId="0" applyNumberFormat="1" applyFont="1" applyFill="1" applyBorder="1" applyAlignment="1">
      <alignment vertical="top"/>
    </xf>
    <xf numFmtId="164" fontId="8" fillId="0" borderId="0" xfId="0" applyNumberFormat="1" applyFont="1" applyFill="1" applyBorder="1" applyAlignment="1">
      <alignment vertical="top"/>
    </xf>
    <xf numFmtId="164" fontId="1" fillId="0" borderId="0" xfId="0" applyNumberFormat="1" applyFont="1" applyFill="1" applyBorder="1" applyAlignment="1">
      <alignment horizontal="center" vertical="top"/>
    </xf>
    <xf numFmtId="164" fontId="7" fillId="0" borderId="0" xfId="0" applyNumberFormat="1" applyFont="1" applyBorder="1" applyAlignment="1">
      <alignment horizontal="center" vertical="top"/>
    </xf>
    <xf numFmtId="164" fontId="2" fillId="0" borderId="0" xfId="0" applyNumberFormat="1" applyFont="1" applyFill="1" applyBorder="1" applyAlignment="1">
      <alignment horizontal="center" vertical="top"/>
    </xf>
    <xf numFmtId="164" fontId="8" fillId="0" borderId="0" xfId="0" applyNumberFormat="1" applyFont="1" applyBorder="1" applyAlignment="1">
      <alignment horizontal="center" vertical="top"/>
    </xf>
    <xf numFmtId="164" fontId="2" fillId="0" borderId="0" xfId="0" applyNumberFormat="1" applyFont="1" applyBorder="1" applyAlignment="1">
      <alignment horizontal="center" vertical="top"/>
    </xf>
    <xf numFmtId="164" fontId="4" fillId="0" borderId="0" xfId="0" applyNumberFormat="1" applyFont="1" applyFill="1" applyBorder="1" applyAlignment="1">
      <alignment vertical="top"/>
    </xf>
    <xf numFmtId="164" fontId="1" fillId="0" borderId="0" xfId="0" applyNumberFormat="1" applyFont="1" applyFill="1" applyBorder="1" applyAlignment="1">
      <alignment horizontal="right" vertical="top"/>
    </xf>
    <xf numFmtId="166" fontId="1" fillId="0" borderId="0" xfId="0" applyNumberFormat="1" applyFont="1" applyBorder="1" applyAlignment="1">
      <alignment horizontal="center" vertical="center"/>
    </xf>
    <xf numFmtId="0" fontId="1" fillId="0" borderId="0" xfId="0" quotePrefix="1" applyFont="1" applyBorder="1" applyAlignment="1">
      <alignment horizontal="center" vertical="center"/>
    </xf>
    <xf numFmtId="0" fontId="7" fillId="0" borderId="0" xfId="0" quotePrefix="1" applyFont="1" applyBorder="1" applyAlignment="1">
      <alignment horizontal="center" vertical="center"/>
    </xf>
    <xf numFmtId="0" fontId="1" fillId="0" borderId="0" xfId="0" quotePrefix="1" applyFont="1" applyFill="1" applyBorder="1" applyAlignment="1">
      <alignment horizontal="center" vertical="center"/>
    </xf>
    <xf numFmtId="166" fontId="1" fillId="0" borderId="0" xfId="0" quotePrefix="1" applyNumberFormat="1" applyFont="1" applyBorder="1" applyAlignment="1">
      <alignment horizontal="center" vertical="center"/>
    </xf>
    <xf numFmtId="41" fontId="1" fillId="0" borderId="0" xfId="0" applyNumberFormat="1" applyFont="1" applyBorder="1" applyAlignment="1">
      <alignment horizontal="left" vertical="top" wrapText="1"/>
    </xf>
    <xf numFmtId="0" fontId="1" fillId="0" borderId="13" xfId="0" applyFont="1" applyBorder="1" applyAlignment="1">
      <alignment horizontal="left" vertical="top" wrapText="1"/>
    </xf>
    <xf numFmtId="0" fontId="8" fillId="0" borderId="0" xfId="0" applyFont="1" applyBorder="1" applyAlignment="1">
      <alignment vertical="center"/>
    </xf>
    <xf numFmtId="166" fontId="7" fillId="0" borderId="0" xfId="0" applyNumberFormat="1" applyFont="1" applyBorder="1" applyAlignment="1">
      <alignment horizontal="center"/>
    </xf>
    <xf numFmtId="166" fontId="7" fillId="0" borderId="0" xfId="0" quotePrefix="1" applyNumberFormat="1" applyFont="1" applyBorder="1" applyAlignment="1">
      <alignment horizontal="center"/>
    </xf>
    <xf numFmtId="0" fontId="7" fillId="0" borderId="0" xfId="0" applyFont="1" applyBorder="1" applyAlignment="1">
      <alignment horizontal="left" vertical="top"/>
    </xf>
    <xf numFmtId="49" fontId="7" fillId="0" borderId="0" xfId="0" applyNumberFormat="1" applyFont="1" applyBorder="1" applyAlignment="1">
      <alignment horizontal="left"/>
    </xf>
    <xf numFmtId="0" fontId="7" fillId="0" borderId="0" xfId="0" quotePrefix="1" applyFont="1" applyAlignment="1">
      <alignment horizontal="center" vertical="center"/>
    </xf>
    <xf numFmtId="170" fontId="2" fillId="0" borderId="20" xfId="1" applyNumberFormat="1" applyFont="1" applyBorder="1" applyAlignment="1">
      <alignment horizontal="center" vertical="center" wrapText="1"/>
    </xf>
    <xf numFmtId="0" fontId="1" fillId="0" borderId="12" xfId="0" quotePrefix="1" applyFont="1" applyFill="1" applyBorder="1" applyAlignment="1">
      <alignment horizontal="center" vertical="top"/>
    </xf>
    <xf numFmtId="0" fontId="7" fillId="0" borderId="12" xfId="0" quotePrefix="1" applyFont="1" applyBorder="1" applyAlignment="1">
      <alignment horizontal="center" vertical="top"/>
    </xf>
    <xf numFmtId="0" fontId="7" fillId="0" borderId="12" xfId="0" quotePrefix="1" applyFont="1" applyBorder="1" applyAlignment="1">
      <alignment vertical="top"/>
    </xf>
    <xf numFmtId="41" fontId="1" fillId="0" borderId="13" xfId="0" applyNumberFormat="1" applyFont="1" applyBorder="1"/>
    <xf numFmtId="0" fontId="1" fillId="0" borderId="14" xfId="0" applyFont="1" applyBorder="1"/>
    <xf numFmtId="0" fontId="11" fillId="0" borderId="0" xfId="0" applyFont="1"/>
    <xf numFmtId="164" fontId="8" fillId="0" borderId="0" xfId="1" applyNumberFormat="1" applyFont="1" applyFill="1"/>
    <xf numFmtId="164" fontId="7" fillId="0" borderId="0" xfId="1" applyNumberFormat="1" applyFont="1" applyFill="1"/>
    <xf numFmtId="0" fontId="26" fillId="0" borderId="0" xfId="0" applyFont="1"/>
    <xf numFmtId="0" fontId="1" fillId="0" borderId="0" xfId="0" quotePrefix="1" applyNumberFormat="1" applyFont="1" applyBorder="1" applyAlignment="1">
      <alignment horizontal="center" vertical="top"/>
    </xf>
    <xf numFmtId="0" fontId="1" fillId="0" borderId="0" xfId="0" applyNumberFormat="1" applyFont="1" applyBorder="1" applyAlignment="1">
      <alignment horizontal="center" vertical="top"/>
    </xf>
    <xf numFmtId="0" fontId="2" fillId="0" borderId="0" xfId="0" applyFont="1" applyFill="1" applyBorder="1" applyAlignment="1">
      <alignment vertical="center" wrapText="1"/>
    </xf>
    <xf numFmtId="0" fontId="8" fillId="0" borderId="0" xfId="0" applyFont="1" applyBorder="1" applyAlignment="1">
      <alignment horizontal="center"/>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41" fontId="8" fillId="0" borderId="0" xfId="0" applyNumberFormat="1" applyFont="1" applyBorder="1" applyAlignment="1">
      <alignment horizontal="center" vertical="center" wrapText="1"/>
    </xf>
    <xf numFmtId="0" fontId="1" fillId="0" borderId="0" xfId="0" quotePrefix="1" applyFont="1" applyFill="1" applyBorder="1" applyAlignment="1">
      <alignment horizontal="center" vertical="top"/>
    </xf>
    <xf numFmtId="166" fontId="1" fillId="0" borderId="0" xfId="0" quotePrefix="1" applyNumberFormat="1" applyFont="1" applyBorder="1" applyAlignment="1">
      <alignment horizontal="center" vertical="top"/>
    </xf>
    <xf numFmtId="166" fontId="1" fillId="0" borderId="0" xfId="0" applyNumberFormat="1" applyFont="1" applyBorder="1" applyAlignment="1">
      <alignment horizontal="center" vertical="top"/>
    </xf>
    <xf numFmtId="0" fontId="7" fillId="0" borderId="0" xfId="0" quotePrefix="1" applyFont="1" applyAlignment="1">
      <alignment horizontal="center" vertical="top"/>
    </xf>
    <xf numFmtId="41" fontId="2" fillId="0" borderId="0" xfId="0" applyNumberFormat="1" applyFont="1" applyBorder="1" applyAlignment="1">
      <alignment horizontal="left" vertical="top" wrapText="1"/>
    </xf>
    <xf numFmtId="0" fontId="6" fillId="0" borderId="0" xfId="0" applyFont="1" applyBorder="1" applyAlignment="1">
      <alignment horizontal="left" vertical="top" wrapText="1"/>
    </xf>
    <xf numFmtId="41" fontId="7" fillId="0" borderId="0" xfId="0" applyNumberFormat="1" applyFont="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Border="1" applyAlignment="1">
      <alignment horizontal="left" vertical="top"/>
    </xf>
    <xf numFmtId="0" fontId="1" fillId="0" borderId="0" xfId="0" applyFont="1" applyBorder="1" applyAlignment="1">
      <alignment horizontal="left" vertical="center"/>
    </xf>
    <xf numFmtId="0" fontId="1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left"/>
    </xf>
    <xf numFmtId="0" fontId="1" fillId="0" borderId="0" xfId="0" applyFont="1" applyFill="1" applyBorder="1" applyAlignment="1">
      <alignment horizontal="left" wrapText="1"/>
    </xf>
    <xf numFmtId="0" fontId="8" fillId="0" borderId="0" xfId="0" applyFont="1" applyBorder="1" applyAlignment="1">
      <alignment horizontal="left"/>
    </xf>
    <xf numFmtId="0" fontId="2" fillId="0" borderId="0" xfId="0" applyFont="1" applyBorder="1" applyAlignment="1">
      <alignment horizontal="left" wrapText="1"/>
    </xf>
    <xf numFmtId="167" fontId="1" fillId="0" borderId="0" xfId="0" applyNumberFormat="1" applyFont="1" applyBorder="1" applyAlignment="1">
      <alignment horizontal="left"/>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6" fillId="0" borderId="24" xfId="0" applyFont="1" applyFill="1" applyBorder="1" applyAlignment="1">
      <alignment horizontal="justify" vertical="center" wrapText="1"/>
    </xf>
    <xf numFmtId="0" fontId="14" fillId="0" borderId="0" xfId="0" applyFont="1" applyFill="1" applyAlignment="1">
      <alignment horizontal="center"/>
    </xf>
    <xf numFmtId="0" fontId="14" fillId="0" borderId="25" xfId="0" applyFont="1" applyFill="1" applyBorder="1" applyAlignment="1">
      <alignment horizontal="center"/>
    </xf>
    <xf numFmtId="0" fontId="14" fillId="0" borderId="26" xfId="0" applyFont="1" applyFill="1" applyBorder="1" applyAlignment="1">
      <alignment horizontal="center"/>
    </xf>
    <xf numFmtId="0" fontId="14" fillId="0" borderId="27" xfId="0" applyFont="1" applyFill="1" applyBorder="1" applyAlignment="1">
      <alignment horizontal="center"/>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3" xfId="0" applyFont="1" applyFill="1" applyBorder="1" applyAlignment="1">
      <alignment horizontal="left" vertical="center" wrapText="1"/>
    </xf>
    <xf numFmtId="0" fontId="6" fillId="0" borderId="24" xfId="0" applyFont="1" applyFill="1" applyBorder="1" applyAlignment="1">
      <alignment horizontal="center" vertical="top" wrapText="1"/>
    </xf>
    <xf numFmtId="0" fontId="14" fillId="0" borderId="0" xfId="0" applyFont="1" applyFill="1" applyBorder="1" applyAlignment="1">
      <alignment horizontal="center"/>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41" fontId="8" fillId="0" borderId="0" xfId="0" applyNumberFormat="1" applyFont="1" applyBorder="1" applyAlignment="1">
      <alignment horizontal="center"/>
    </xf>
    <xf numFmtId="0" fontId="8" fillId="0" borderId="0" xfId="0" applyFont="1" applyBorder="1" applyAlignment="1">
      <alignment horizont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166" fontId="2" fillId="0" borderId="0" xfId="0" applyNumberFormat="1" applyFont="1" applyBorder="1" applyAlignment="1">
      <alignment horizontal="center"/>
    </xf>
    <xf numFmtId="16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1" fontId="2" fillId="0" borderId="0" xfId="1" applyNumberFormat="1" applyFont="1" applyFill="1" applyBorder="1" applyAlignment="1">
      <alignment horizontal="center" vertical="center" wrapText="1"/>
    </xf>
    <xf numFmtId="166" fontId="2" fillId="0" borderId="0" xfId="0" applyNumberFormat="1" applyFont="1" applyBorder="1" applyAlignment="1">
      <alignment horizontal="center" vertical="top"/>
    </xf>
    <xf numFmtId="0" fontId="8" fillId="0" borderId="0" xfId="0" applyFont="1" applyFill="1" applyBorder="1" applyAlignment="1">
      <alignment horizontal="center" vertical="center" wrapText="1"/>
    </xf>
    <xf numFmtId="41" fontId="2" fillId="0" borderId="0" xfId="0" applyNumberFormat="1" applyFont="1" applyFill="1" applyBorder="1" applyAlignment="1">
      <alignment horizontal="center" vertical="center" wrapText="1"/>
    </xf>
    <xf numFmtId="0" fontId="21" fillId="6" borderId="32" xfId="0" applyFont="1" applyFill="1" applyBorder="1" applyAlignment="1">
      <alignment horizontal="center" wrapText="1"/>
    </xf>
    <xf numFmtId="0" fontId="21" fillId="6" borderId="33" xfId="0" applyFont="1" applyFill="1" applyBorder="1" applyAlignment="1">
      <alignment horizontal="center" wrapText="1"/>
    </xf>
    <xf numFmtId="0" fontId="21" fillId="6" borderId="34" xfId="0" applyFont="1" applyFill="1" applyBorder="1" applyAlignment="1">
      <alignment horizontal="center" wrapText="1"/>
    </xf>
    <xf numFmtId="0" fontId="21" fillId="4" borderId="32" xfId="0" applyFont="1" applyFill="1" applyBorder="1" applyAlignment="1">
      <alignment horizontal="center" wrapText="1"/>
    </xf>
    <xf numFmtId="0" fontId="21" fillId="4" borderId="33" xfId="0" applyFont="1" applyFill="1" applyBorder="1" applyAlignment="1">
      <alignment horizontal="center" wrapText="1"/>
    </xf>
    <xf numFmtId="0" fontId="21" fillId="4" borderId="34" xfId="0" applyFont="1" applyFill="1" applyBorder="1" applyAlignment="1">
      <alignment horizontal="center" wrapText="1"/>
    </xf>
    <xf numFmtId="0" fontId="21" fillId="5" borderId="32" xfId="0" applyFont="1" applyFill="1" applyBorder="1" applyAlignment="1">
      <alignment horizontal="center" wrapText="1"/>
    </xf>
    <xf numFmtId="0" fontId="21" fillId="5" borderId="33" xfId="0" applyFont="1" applyFill="1" applyBorder="1" applyAlignment="1">
      <alignment horizontal="center" wrapText="1"/>
    </xf>
    <xf numFmtId="0" fontId="21" fillId="5" borderId="34" xfId="0" applyFont="1" applyFill="1" applyBorder="1" applyAlignment="1">
      <alignment horizontal="center" wrapText="1"/>
    </xf>
    <xf numFmtId="168" fontId="24" fillId="5" borderId="31" xfId="1" applyNumberFormat="1" applyFont="1" applyFill="1" applyBorder="1" applyAlignment="1">
      <alignment horizontal="center" wrapText="1"/>
    </xf>
    <xf numFmtId="168" fontId="21" fillId="4" borderId="31" xfId="1" applyNumberFormat="1" applyFont="1" applyFill="1" applyBorder="1" applyAlignment="1">
      <alignment horizontal="center"/>
    </xf>
    <xf numFmtId="168" fontId="21" fillId="6" borderId="31" xfId="1" applyNumberFormat="1" applyFont="1" applyFill="1" applyBorder="1" applyAlignment="1">
      <alignment horizontal="center" wrapText="1"/>
    </xf>
    <xf numFmtId="41" fontId="2"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xf>
    <xf numFmtId="0" fontId="8" fillId="0" borderId="0" xfId="0" applyFont="1" applyAlignment="1">
      <alignment horizontal="center" vertical="center"/>
    </xf>
    <xf numFmtId="0" fontId="8" fillId="0" borderId="0" xfId="0" applyFont="1" applyAlignment="1">
      <alignment horizontal="left" vertical="center"/>
    </xf>
    <xf numFmtId="168" fontId="8" fillId="0" borderId="0" xfId="1" applyNumberFormat="1" applyFont="1" applyAlignment="1">
      <alignment horizontal="center" vertical="center"/>
    </xf>
    <xf numFmtId="0" fontId="8" fillId="0" borderId="0" xfId="0" applyFont="1" applyAlignment="1">
      <alignment horizontal="center"/>
    </xf>
    <xf numFmtId="171" fontId="8" fillId="0" borderId="0" xfId="1" applyNumberFormat="1" applyFont="1" applyAlignment="1">
      <alignment horizontal="center" vertical="center"/>
    </xf>
    <xf numFmtId="0" fontId="15" fillId="0" borderId="0"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cellXfs>
  <cellStyles count="2">
    <cellStyle name="Comma" xfId="1" builtinId="3"/>
    <cellStyle name="Normal" xfId="0" builtinId="0"/>
  </cellStyles>
  <dxfs count="23">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b/>
        <i val="0"/>
        <color theme="8" tint="-0.499984740745262"/>
      </font>
    </dxf>
    <dxf>
      <font>
        <b/>
        <i val="0"/>
        <color auto="1"/>
      </font>
    </dxf>
    <dxf>
      <font>
        <color theme="8"/>
      </font>
    </dxf>
    <dxf>
      <font>
        <color theme="9" tint="-0.499984740745262"/>
      </font>
    </dxf>
    <dxf>
      <font>
        <color theme="8"/>
      </font>
    </dxf>
    <dxf>
      <font>
        <color theme="9" tint="-0.499984740745262"/>
      </font>
    </dxf>
    <dxf>
      <font>
        <color theme="8"/>
      </font>
    </dxf>
    <dxf>
      <font>
        <color theme="9" tint="-0.499984740745262"/>
      </font>
    </dxf>
    <dxf>
      <font>
        <color theme="8"/>
      </font>
    </dxf>
    <dxf>
      <font>
        <color theme="9" tint="-0.499984740745262"/>
      </font>
    </dxf>
    <dxf>
      <font>
        <color theme="8"/>
      </font>
    </dxf>
    <dxf>
      <font>
        <color theme="9" tint="-0.499984740745262"/>
      </font>
    </dxf>
    <dxf>
      <font>
        <color theme="8"/>
      </font>
    </dxf>
    <dxf>
      <font>
        <color theme="9" tint="-0.499984740745262"/>
      </font>
    </dxf>
    <dxf>
      <font>
        <color theme="8"/>
      </font>
    </dxf>
    <dxf>
      <font>
        <color theme="9" tint="-0.499984740745262"/>
      </font>
    </dxf>
    <dxf>
      <font>
        <b/>
        <i val="0"/>
        <color theme="1"/>
      </font>
    </dxf>
    <dxf>
      <font>
        <b/>
        <i val="0"/>
        <color theme="1"/>
      </font>
    </dxf>
    <dxf>
      <font>
        <b/>
        <i val="0"/>
        <color auto="1"/>
      </font>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5">
    <pageSetUpPr fitToPage="1"/>
  </sheetPr>
  <dimension ref="A1:E143"/>
  <sheetViews>
    <sheetView view="pageLayout" workbookViewId="0">
      <selection activeCell="C8" sqref="C8"/>
    </sheetView>
  </sheetViews>
  <sheetFormatPr defaultRowHeight="15"/>
  <cols>
    <col min="1" max="1" width="12.5703125" customWidth="1"/>
    <col min="2" max="2" width="35" customWidth="1"/>
    <col min="3" max="5" width="17.7109375" style="41" customWidth="1"/>
    <col min="6" max="7" width="17.140625" customWidth="1"/>
  </cols>
  <sheetData>
    <row r="1" spans="1:5">
      <c r="A1" s="492" t="s">
        <v>1066</v>
      </c>
      <c r="B1" s="493"/>
      <c r="C1" s="493"/>
      <c r="D1" s="493"/>
      <c r="E1" s="494"/>
    </row>
    <row r="2" spans="1:5" s="42" customFormat="1" ht="42.75" customHeight="1">
      <c r="A2" s="495" t="s">
        <v>166</v>
      </c>
      <c r="B2" s="496" t="s">
        <v>1002</v>
      </c>
      <c r="C2" s="210" t="s">
        <v>1160</v>
      </c>
      <c r="D2" s="210" t="s">
        <v>1101</v>
      </c>
      <c r="E2" s="248" t="s">
        <v>1102</v>
      </c>
    </row>
    <row r="3" spans="1:5" s="42" customFormat="1" ht="12.75" customHeight="1">
      <c r="A3" s="495"/>
      <c r="B3" s="496"/>
      <c r="C3" s="127" t="s">
        <v>1011</v>
      </c>
      <c r="D3" s="127" t="s">
        <v>1011</v>
      </c>
      <c r="E3" s="392" t="s">
        <v>1011</v>
      </c>
    </row>
    <row r="4" spans="1:5">
      <c r="A4" s="393" t="s">
        <v>389</v>
      </c>
      <c r="B4" s="394" t="s">
        <v>889</v>
      </c>
      <c r="C4" s="395">
        <f>Summary!L5</f>
        <v>2517747600</v>
      </c>
      <c r="D4" s="395">
        <f>Summary!D5+Summary!G5</f>
        <v>3853623000</v>
      </c>
      <c r="E4" s="396">
        <f>Summary!E5+Summary!H5</f>
        <v>2710100719</v>
      </c>
    </row>
    <row r="5" spans="1:5">
      <c r="A5" s="393" t="s">
        <v>397</v>
      </c>
      <c r="B5" s="394" t="s">
        <v>953</v>
      </c>
      <c r="C5" s="395">
        <f>Summary!L6</f>
        <v>400000000</v>
      </c>
      <c r="D5" s="395">
        <f>Summary!D6+Summary!G6</f>
        <v>649500000</v>
      </c>
      <c r="E5" s="396">
        <f>Summary!E6+Summary!H6</f>
        <v>451114387</v>
      </c>
    </row>
    <row r="6" spans="1:5">
      <c r="A6" s="393" t="s">
        <v>440</v>
      </c>
      <c r="B6" s="394" t="s">
        <v>954</v>
      </c>
      <c r="C6" s="395">
        <f>Summary!L7</f>
        <v>3000000</v>
      </c>
      <c r="D6" s="395">
        <f>Summary!D7+Summary!G7</f>
        <v>3000000</v>
      </c>
      <c r="E6" s="396">
        <f>Summary!E7+Summary!H7</f>
        <v>1500000</v>
      </c>
    </row>
    <row r="7" spans="1:5">
      <c r="A7" s="393" t="s">
        <v>442</v>
      </c>
      <c r="B7" s="394" t="s">
        <v>955</v>
      </c>
      <c r="C7" s="395">
        <f>Summary!C8+Summary!F8</f>
        <v>0</v>
      </c>
      <c r="D7" s="395">
        <f>Summary!D8+Summary!G8</f>
        <v>3000000</v>
      </c>
      <c r="E7" s="396">
        <f>Summary!E8+Summary!H8</f>
        <v>2000000</v>
      </c>
    </row>
    <row r="8" spans="1:5">
      <c r="A8" s="393" t="s">
        <v>444</v>
      </c>
      <c r="B8" s="394" t="s">
        <v>956</v>
      </c>
      <c r="C8" s="395">
        <f>Summary!L9</f>
        <v>3000000</v>
      </c>
      <c r="D8" s="395">
        <f>Summary!D9+Summary!G9</f>
        <v>3000000</v>
      </c>
      <c r="E8" s="396">
        <f>Summary!E9+Summary!H9</f>
        <v>2000000</v>
      </c>
    </row>
    <row r="9" spans="1:5">
      <c r="A9" s="393" t="s">
        <v>446</v>
      </c>
      <c r="B9" s="394" t="s">
        <v>957</v>
      </c>
      <c r="C9" s="395">
        <f>Summary!L10</f>
        <v>3000000</v>
      </c>
      <c r="D9" s="395">
        <f>Summary!D10+Summary!G10</f>
        <v>3000000</v>
      </c>
      <c r="E9" s="396">
        <f>Summary!E10+Summary!H10</f>
        <v>2000000</v>
      </c>
    </row>
    <row r="10" spans="1:5">
      <c r="A10" s="393" t="s">
        <v>448</v>
      </c>
      <c r="B10" s="394" t="s">
        <v>958</v>
      </c>
      <c r="C10" s="395">
        <f>Summary!L11</f>
        <v>3000000</v>
      </c>
      <c r="D10" s="395">
        <f>Summary!D11+Summary!G11</f>
        <v>3000000</v>
      </c>
      <c r="E10" s="396">
        <f>Summary!E11+Summary!H11</f>
        <v>2000000</v>
      </c>
    </row>
    <row r="11" spans="1:5">
      <c r="A11" s="393" t="s">
        <v>450</v>
      </c>
      <c r="B11" s="394" t="s">
        <v>959</v>
      </c>
      <c r="C11" s="395">
        <f>Summary!L12</f>
        <v>3000000</v>
      </c>
      <c r="D11" s="395">
        <f>Summary!D12+Summary!G12</f>
        <v>3000000</v>
      </c>
      <c r="E11" s="396">
        <f>Summary!E12+Summary!H12</f>
        <v>2000000</v>
      </c>
    </row>
    <row r="12" spans="1:5">
      <c r="A12" s="393" t="s">
        <v>452</v>
      </c>
      <c r="B12" s="394" t="s">
        <v>960</v>
      </c>
      <c r="C12" s="395">
        <f>Summary!L13</f>
        <v>3000000</v>
      </c>
      <c r="D12" s="395">
        <f>Summary!D13+Summary!G13</f>
        <v>3000000</v>
      </c>
      <c r="E12" s="396">
        <f>Summary!E13+Summary!H13</f>
        <v>2000000</v>
      </c>
    </row>
    <row r="13" spans="1:5">
      <c r="A13" s="393" t="s">
        <v>454</v>
      </c>
      <c r="B13" s="394" t="s">
        <v>961</v>
      </c>
      <c r="C13" s="395">
        <f>Summary!L14</f>
        <v>3000000</v>
      </c>
      <c r="D13" s="395">
        <f>Summary!D14+Summary!G14</f>
        <v>3000000</v>
      </c>
      <c r="E13" s="396">
        <f>Summary!E14+Summary!H14</f>
        <v>2000000</v>
      </c>
    </row>
    <row r="14" spans="1:5">
      <c r="A14" s="393" t="s">
        <v>456</v>
      </c>
      <c r="B14" s="394" t="s">
        <v>962</v>
      </c>
      <c r="C14" s="395">
        <f>Summary!L15</f>
        <v>3000000</v>
      </c>
      <c r="D14" s="395">
        <f>Summary!D15+Summary!G15</f>
        <v>3000000</v>
      </c>
      <c r="E14" s="396">
        <f>Summary!E15+Summary!H15</f>
        <v>2000000</v>
      </c>
    </row>
    <row r="15" spans="1:5">
      <c r="A15" s="393" t="s">
        <v>458</v>
      </c>
      <c r="B15" s="394" t="s">
        <v>963</v>
      </c>
      <c r="C15" s="395">
        <f>Summary!L16</f>
        <v>3000000</v>
      </c>
      <c r="D15" s="395">
        <f>Summary!D16+Summary!G16</f>
        <v>3000000</v>
      </c>
      <c r="E15" s="396">
        <f>Summary!E16+Summary!H16</f>
        <v>2000000</v>
      </c>
    </row>
    <row r="16" spans="1:5">
      <c r="A16" s="393" t="s">
        <v>460</v>
      </c>
      <c r="B16" s="394" t="s">
        <v>964</v>
      </c>
      <c r="C16" s="395">
        <f>Summary!L17</f>
        <v>3000000</v>
      </c>
      <c r="D16" s="395">
        <f>Summary!D17+Summary!G17</f>
        <v>3000000</v>
      </c>
      <c r="E16" s="396">
        <f>Summary!E17+Summary!H17</f>
        <v>2000000</v>
      </c>
    </row>
    <row r="17" spans="1:5">
      <c r="A17" s="393" t="s">
        <v>462</v>
      </c>
      <c r="B17" s="394" t="s">
        <v>965</v>
      </c>
      <c r="C17" s="395">
        <f>Summary!L18</f>
        <v>3000000</v>
      </c>
      <c r="D17" s="395">
        <f>Summary!D18+Summary!G18</f>
        <v>3000000</v>
      </c>
      <c r="E17" s="396">
        <f>Summary!E18+Summary!H18</f>
        <v>2000000</v>
      </c>
    </row>
    <row r="18" spans="1:5">
      <c r="A18" s="397" t="s">
        <v>1422</v>
      </c>
      <c r="B18" s="394" t="s">
        <v>1464</v>
      </c>
      <c r="C18" s="395">
        <f>Summary!L19</f>
        <v>3000000</v>
      </c>
      <c r="D18" s="395">
        <f>Summary!D19+Summary!G19</f>
        <v>0</v>
      </c>
      <c r="E18" s="396">
        <f>Summary!E19+Summary!H19</f>
        <v>0</v>
      </c>
    </row>
    <row r="19" spans="1:5">
      <c r="A19" s="397" t="s">
        <v>1423</v>
      </c>
      <c r="B19" s="394" t="s">
        <v>1465</v>
      </c>
      <c r="C19" s="395">
        <f>Summary!L20</f>
        <v>3000000</v>
      </c>
      <c r="D19" s="395">
        <f>Summary!D20+Summary!G20</f>
        <v>0</v>
      </c>
      <c r="E19" s="396">
        <f>Summary!E20+Summary!H20</f>
        <v>0</v>
      </c>
    </row>
    <row r="20" spans="1:5">
      <c r="A20" s="397" t="s">
        <v>1424</v>
      </c>
      <c r="B20" s="394" t="s">
        <v>1466</v>
      </c>
      <c r="C20" s="395">
        <f>Summary!L21</f>
        <v>3000000</v>
      </c>
      <c r="D20" s="395">
        <f>Summary!D21+Summary!G21</f>
        <v>0</v>
      </c>
      <c r="E20" s="396">
        <f>Summary!E21+Summary!H21</f>
        <v>0</v>
      </c>
    </row>
    <row r="21" spans="1:5">
      <c r="A21" s="397" t="s">
        <v>1425</v>
      </c>
      <c r="B21" s="394" t="s">
        <v>1467</v>
      </c>
      <c r="C21" s="395">
        <f>Summary!L22</f>
        <v>3000000</v>
      </c>
      <c r="D21" s="395">
        <f>Summary!D22+Summary!G22</f>
        <v>0</v>
      </c>
      <c r="E21" s="396">
        <f>Summary!E22+Summary!H22</f>
        <v>0</v>
      </c>
    </row>
    <row r="22" spans="1:5">
      <c r="A22" s="397" t="s">
        <v>1426</v>
      </c>
      <c r="B22" s="394" t="s">
        <v>1468</v>
      </c>
      <c r="C22" s="395">
        <f>Summary!L23</f>
        <v>3000000</v>
      </c>
      <c r="D22" s="395">
        <f>Summary!D23+Summary!G23</f>
        <v>0</v>
      </c>
      <c r="E22" s="396">
        <f>Summary!E23+Summary!H23</f>
        <v>0</v>
      </c>
    </row>
    <row r="23" spans="1:5">
      <c r="A23" s="397" t="s">
        <v>1427</v>
      </c>
      <c r="B23" s="394" t="s">
        <v>1469</v>
      </c>
      <c r="C23" s="395">
        <f>Summary!L24</f>
        <v>3000000</v>
      </c>
      <c r="D23" s="395">
        <f>Summary!D24+Summary!G24</f>
        <v>0</v>
      </c>
      <c r="E23" s="396">
        <f>Summary!E24+Summary!H24</f>
        <v>0</v>
      </c>
    </row>
    <row r="24" spans="1:5">
      <c r="A24" s="397" t="s">
        <v>1428</v>
      </c>
      <c r="B24" s="394" t="s">
        <v>1470</v>
      </c>
      <c r="C24" s="395">
        <f>Summary!L25</f>
        <v>3000000</v>
      </c>
      <c r="D24" s="395">
        <f>Summary!D25+Summary!G25</f>
        <v>0</v>
      </c>
      <c r="E24" s="396">
        <f>Summary!E25+Summary!H25</f>
        <v>0</v>
      </c>
    </row>
    <row r="25" spans="1:5">
      <c r="A25" s="397" t="s">
        <v>1429</v>
      </c>
      <c r="B25" s="394" t="s">
        <v>1471</v>
      </c>
      <c r="C25" s="395">
        <f>Summary!L26</f>
        <v>3000000</v>
      </c>
      <c r="D25" s="395">
        <f>Summary!D26+Summary!G26</f>
        <v>0</v>
      </c>
      <c r="E25" s="396">
        <f>Summary!E26+Summary!H26</f>
        <v>0</v>
      </c>
    </row>
    <row r="26" spans="1:5">
      <c r="A26" s="397" t="s">
        <v>1430</v>
      </c>
      <c r="B26" s="394" t="s">
        <v>1473</v>
      </c>
      <c r="C26" s="395">
        <f>Summary!L27</f>
        <v>3000000</v>
      </c>
      <c r="D26" s="395">
        <f>Summary!D27+Summary!G27</f>
        <v>0</v>
      </c>
      <c r="E26" s="396">
        <f>Summary!E27+Summary!H27</f>
        <v>0</v>
      </c>
    </row>
    <row r="27" spans="1:5">
      <c r="A27" s="393" t="s">
        <v>465</v>
      </c>
      <c r="B27" s="394" t="s">
        <v>993</v>
      </c>
      <c r="C27" s="395">
        <f>Summary!L28</f>
        <v>62000000</v>
      </c>
      <c r="D27" s="395">
        <f>Summary!D28+Summary!G28</f>
        <v>106725500</v>
      </c>
      <c r="E27" s="396">
        <f>Summary!E28+Summary!H28</f>
        <v>19125000</v>
      </c>
    </row>
    <row r="28" spans="1:5">
      <c r="A28" s="398" t="s">
        <v>1529</v>
      </c>
      <c r="B28" s="394" t="s">
        <v>890</v>
      </c>
      <c r="C28" s="395">
        <f>Summary!L29</f>
        <v>58688056.549999997</v>
      </c>
      <c r="D28" s="395">
        <f>Summary!D29+Summary!G29</f>
        <v>3536132000</v>
      </c>
      <c r="E28" s="396">
        <f>Summary!E29+Summary!H29</f>
        <v>2672095321</v>
      </c>
    </row>
    <row r="29" spans="1:5">
      <c r="A29" s="393" t="s">
        <v>1431</v>
      </c>
      <c r="B29" s="394" t="s">
        <v>966</v>
      </c>
      <c r="C29" s="395">
        <f>Summary!L30</f>
        <v>2496555560</v>
      </c>
      <c r="D29" s="395">
        <f>Summary!D30+Summary!G30</f>
        <v>600000</v>
      </c>
      <c r="E29" s="396">
        <f>Summary!E30+Summary!H30</f>
        <v>450000</v>
      </c>
    </row>
    <row r="30" spans="1:5">
      <c r="A30" s="393" t="s">
        <v>405</v>
      </c>
      <c r="B30" s="394" t="s">
        <v>1003</v>
      </c>
      <c r="C30" s="395">
        <f>Summary!L31</f>
        <v>600000</v>
      </c>
      <c r="D30" s="395">
        <f>Summary!D31+Summary!G31</f>
        <v>300000</v>
      </c>
      <c r="E30" s="396">
        <f>Summary!E31+Summary!H31</f>
        <v>250000</v>
      </c>
    </row>
    <row r="31" spans="1:5">
      <c r="A31" s="398" t="s">
        <v>762</v>
      </c>
      <c r="B31" s="394" t="s">
        <v>1472</v>
      </c>
      <c r="C31" s="395">
        <f>Summary!L32</f>
        <v>300000</v>
      </c>
      <c r="D31" s="395">
        <f>Summary!D32+Summary!G32</f>
        <v>120000</v>
      </c>
      <c r="E31" s="396">
        <f>Summary!E32+Summary!H32</f>
        <v>90000</v>
      </c>
    </row>
    <row r="32" spans="1:5">
      <c r="A32" s="393" t="s">
        <v>763</v>
      </c>
      <c r="B32" s="394" t="s">
        <v>892</v>
      </c>
      <c r="C32" s="395">
        <f>Summary!L33</f>
        <v>120000</v>
      </c>
      <c r="D32" s="395">
        <f>Summary!D33+Summary!G33</f>
        <v>300000</v>
      </c>
      <c r="E32" s="396">
        <f>Summary!E33+Summary!H33</f>
        <v>225000</v>
      </c>
    </row>
    <row r="33" spans="1:5">
      <c r="A33" s="393" t="s">
        <v>1432</v>
      </c>
      <c r="B33" s="394" t="s">
        <v>893</v>
      </c>
      <c r="C33" s="395">
        <f>Summary!L34</f>
        <v>300000</v>
      </c>
      <c r="D33" s="395">
        <f>Summary!D34+Summary!G34</f>
        <v>2400000</v>
      </c>
      <c r="E33" s="396">
        <f>Summary!E34+Summary!H34</f>
        <v>1800000</v>
      </c>
    </row>
    <row r="34" spans="1:5">
      <c r="A34" s="393" t="s">
        <v>765</v>
      </c>
      <c r="B34" s="394" t="s">
        <v>894</v>
      </c>
      <c r="C34" s="395">
        <f>Summary!L35</f>
        <v>4800000</v>
      </c>
      <c r="D34" s="395">
        <f>Summary!D35+Summary!G35</f>
        <v>6000000</v>
      </c>
      <c r="E34" s="396">
        <f>Summary!E35+Summary!H35</f>
        <v>4500000</v>
      </c>
    </row>
    <row r="35" spans="1:5">
      <c r="A35" s="393" t="s">
        <v>411</v>
      </c>
      <c r="B35" s="394" t="s">
        <v>895</v>
      </c>
      <c r="C35" s="395">
        <f>Summary!L36</f>
        <v>6612000</v>
      </c>
      <c r="D35" s="395">
        <f>Summary!D36+Summary!G36</f>
        <v>21600000</v>
      </c>
      <c r="E35" s="396">
        <f>Summary!E36+Summary!H36</f>
        <v>16200000</v>
      </c>
    </row>
    <row r="36" spans="1:5">
      <c r="A36" s="393" t="s">
        <v>413</v>
      </c>
      <c r="B36" s="394" t="s">
        <v>896</v>
      </c>
      <c r="C36" s="395">
        <f>Summary!L37</f>
        <v>21600000</v>
      </c>
      <c r="D36" s="395">
        <f>Summary!D37+Summary!G37</f>
        <v>2400000</v>
      </c>
      <c r="E36" s="396">
        <f>Summary!E37+Summary!H37</f>
        <v>900000</v>
      </c>
    </row>
    <row r="37" spans="1:5">
      <c r="A37" s="393" t="s">
        <v>415</v>
      </c>
      <c r="B37" s="394" t="s">
        <v>897</v>
      </c>
      <c r="C37" s="395">
        <f>Summary!L38</f>
        <v>2400000</v>
      </c>
      <c r="D37" s="395">
        <f>Summary!D38+Summary!G38</f>
        <v>44200000</v>
      </c>
      <c r="E37" s="396">
        <f>Summary!E38+Summary!H38</f>
        <v>4684500</v>
      </c>
    </row>
    <row r="38" spans="1:5">
      <c r="A38" s="393" t="s">
        <v>418</v>
      </c>
      <c r="B38" s="394" t="s">
        <v>898</v>
      </c>
      <c r="C38" s="395">
        <f>Summary!L39</f>
        <v>43705000</v>
      </c>
      <c r="D38" s="395">
        <f>Summary!D39+Summary!G39</f>
        <v>21106000</v>
      </c>
      <c r="E38" s="396">
        <f>Summary!E39+Summary!H39</f>
        <v>11228264</v>
      </c>
    </row>
    <row r="39" spans="1:5">
      <c r="A39" s="393" t="s">
        <v>766</v>
      </c>
      <c r="B39" s="394" t="s">
        <v>217</v>
      </c>
      <c r="C39" s="395">
        <f>Summary!L40</f>
        <v>23732780</v>
      </c>
      <c r="D39" s="395">
        <f>Summary!D40+Summary!G40</f>
        <v>534201000</v>
      </c>
      <c r="E39" s="396">
        <f>Summary!E40+Summary!H40</f>
        <v>404178746</v>
      </c>
    </row>
    <row r="40" spans="1:5">
      <c r="A40" s="393" t="s">
        <v>767</v>
      </c>
      <c r="B40" s="394" t="s">
        <v>899</v>
      </c>
      <c r="C40" s="395">
        <f>Summary!L41</f>
        <v>462564840</v>
      </c>
      <c r="D40" s="395">
        <f>Summary!D41+Summary!G41</f>
        <v>1741442000</v>
      </c>
      <c r="E40" s="396">
        <f>Summary!E41+Summary!H41</f>
        <v>1102266023</v>
      </c>
    </row>
    <row r="41" spans="1:5">
      <c r="A41" s="393" t="s">
        <v>368</v>
      </c>
      <c r="B41" s="394" t="s">
        <v>900</v>
      </c>
      <c r="C41" s="395">
        <f>Summary!L42</f>
        <v>2545205248</v>
      </c>
      <c r="D41" s="395">
        <f>Summary!D42+Summary!G42</f>
        <v>110054000</v>
      </c>
      <c r="E41" s="396">
        <f>Summary!E42+Summary!H42</f>
        <v>18777083</v>
      </c>
    </row>
    <row r="42" spans="1:5">
      <c r="A42" s="393" t="s">
        <v>771</v>
      </c>
      <c r="B42" s="394" t="s">
        <v>967</v>
      </c>
      <c r="C42" s="395">
        <f>Summary!L43</f>
        <v>122479820</v>
      </c>
      <c r="D42" s="395">
        <f>Summary!D43+Summary!G43</f>
        <v>144801000</v>
      </c>
      <c r="E42" s="396">
        <f>Summary!E43+Summary!H43</f>
        <v>106202107</v>
      </c>
    </row>
    <row r="43" spans="1:5">
      <c r="A43" s="393" t="s">
        <v>342</v>
      </c>
      <c r="B43" s="394" t="s">
        <v>968</v>
      </c>
      <c r="C43" s="395">
        <f>Summary!L44</f>
        <v>157476130</v>
      </c>
      <c r="D43" s="395">
        <f>Summary!D44+Summary!G44</f>
        <v>140299000</v>
      </c>
      <c r="E43" s="396">
        <f>Summary!E44+Summary!H44</f>
        <v>74951108</v>
      </c>
    </row>
    <row r="44" spans="1:5">
      <c r="A44" s="393" t="s">
        <v>335</v>
      </c>
      <c r="B44" s="394" t="s">
        <v>1004</v>
      </c>
      <c r="C44" s="395">
        <f>Summary!L45</f>
        <v>154639260</v>
      </c>
      <c r="D44" s="395">
        <f>Summary!D45+Summary!G45</f>
        <v>141141000</v>
      </c>
      <c r="E44" s="396">
        <f>Summary!E45+Summary!H45</f>
        <v>69927864</v>
      </c>
    </row>
    <row r="45" spans="1:5">
      <c r="A45" s="393" t="s">
        <v>338</v>
      </c>
      <c r="B45" s="394" t="s">
        <v>994</v>
      </c>
      <c r="C45" s="395">
        <f>Summary!L46</f>
        <v>152907840</v>
      </c>
      <c r="D45" s="395">
        <f>Summary!D46+Summary!G46</f>
        <v>38926000</v>
      </c>
      <c r="E45" s="396">
        <f>Summary!E46+Summary!H46</f>
        <v>20073832</v>
      </c>
    </row>
    <row r="46" spans="1:5">
      <c r="A46" s="393" t="s">
        <v>337</v>
      </c>
      <c r="B46" s="394" t="s">
        <v>995</v>
      </c>
      <c r="C46" s="395">
        <f>Summary!L47</f>
        <v>42772360</v>
      </c>
      <c r="D46" s="395">
        <f>Summary!D47+Summary!G47</f>
        <v>57946000</v>
      </c>
      <c r="E46" s="396">
        <f>Summary!E47+Summary!H47</f>
        <v>34760558</v>
      </c>
    </row>
    <row r="47" spans="1:5">
      <c r="A47" s="393" t="s">
        <v>587</v>
      </c>
      <c r="B47" s="394" t="s">
        <v>901</v>
      </c>
      <c r="C47" s="395">
        <f>Summary!L48</f>
        <v>64443520</v>
      </c>
      <c r="D47" s="395">
        <f>Summary!D48+Summary!G48</f>
        <v>167068000</v>
      </c>
      <c r="E47" s="396">
        <f>Summary!E48+Summary!H48</f>
        <v>109841386</v>
      </c>
    </row>
    <row r="48" spans="1:5">
      <c r="A48" s="393" t="s">
        <v>515</v>
      </c>
      <c r="B48" s="394" t="s">
        <v>902</v>
      </c>
      <c r="C48" s="395">
        <f>Summary!L49</f>
        <v>184362340</v>
      </c>
      <c r="D48" s="395">
        <f>Summary!D49+Summary!G49</f>
        <v>1187032000</v>
      </c>
      <c r="E48" s="396">
        <f>Summary!E49+Summary!H49</f>
        <v>761470329</v>
      </c>
    </row>
    <row r="49" spans="1:5">
      <c r="A49" s="393" t="s">
        <v>30</v>
      </c>
      <c r="B49" s="394" t="s">
        <v>903</v>
      </c>
      <c r="C49" s="395">
        <f>Summary!L50</f>
        <v>1035576160</v>
      </c>
      <c r="D49" s="395">
        <f>Summary!D50+Summary!G50</f>
        <v>144652000</v>
      </c>
      <c r="E49" s="396">
        <f>Summary!E50+Summary!H50</f>
        <v>93056369</v>
      </c>
    </row>
    <row r="50" spans="1:5">
      <c r="A50" s="393" t="s">
        <v>423</v>
      </c>
      <c r="B50" s="394" t="s">
        <v>996</v>
      </c>
      <c r="C50" s="395">
        <f>Summary!L51</f>
        <v>137564760</v>
      </c>
      <c r="D50" s="395">
        <f>Summary!D51+Summary!G51</f>
        <v>103606000</v>
      </c>
      <c r="E50" s="396">
        <f>Summary!E51+Summary!H51</f>
        <v>59267393</v>
      </c>
    </row>
    <row r="51" spans="1:5">
      <c r="A51" s="393" t="s">
        <v>598</v>
      </c>
      <c r="B51" s="394" t="s">
        <v>997</v>
      </c>
      <c r="C51" s="395">
        <f>Summary!L52</f>
        <v>103035220</v>
      </c>
      <c r="D51" s="395">
        <f>Summary!D52+Summary!G52</f>
        <v>80062000</v>
      </c>
      <c r="E51" s="396">
        <f>Summary!E52+Summary!H52</f>
        <v>44372855</v>
      </c>
    </row>
    <row r="52" spans="1:5">
      <c r="A52" s="393" t="s">
        <v>370</v>
      </c>
      <c r="B52" s="394" t="s">
        <v>904</v>
      </c>
      <c r="C52" s="395">
        <f>Summary!L53</f>
        <v>99382000</v>
      </c>
      <c r="D52" s="395">
        <f>Summary!D53+Summary!G53</f>
        <v>70206000</v>
      </c>
      <c r="E52" s="396">
        <f>Summary!E53+Summary!H53</f>
        <v>19087304</v>
      </c>
    </row>
    <row r="53" spans="1:5">
      <c r="A53" s="393" t="s">
        <v>473</v>
      </c>
      <c r="B53" s="394" t="s">
        <v>905</v>
      </c>
      <c r="C53" s="395">
        <f>Summary!L54</f>
        <v>72640780</v>
      </c>
      <c r="D53" s="395">
        <f>Summary!D54+Summary!G54</f>
        <v>13873000</v>
      </c>
      <c r="E53" s="396">
        <f>Summary!E54+Summary!H54</f>
        <v>5348786</v>
      </c>
    </row>
    <row r="54" spans="1:5">
      <c r="A54" s="393" t="s">
        <v>474</v>
      </c>
      <c r="B54" s="394" t="s">
        <v>906</v>
      </c>
      <c r="C54" s="395">
        <f>Summary!L55</f>
        <v>14156490</v>
      </c>
      <c r="D54" s="395">
        <f>Summary!D55+Summary!G55</f>
        <v>0</v>
      </c>
      <c r="E54" s="396">
        <f>Summary!E55+Summary!H55</f>
        <v>0</v>
      </c>
    </row>
    <row r="55" spans="1:5">
      <c r="A55" s="393" t="s">
        <v>481</v>
      </c>
      <c r="B55" s="394" t="s">
        <v>1006</v>
      </c>
      <c r="C55" s="395">
        <f>Summary!L56</f>
        <v>223591438</v>
      </c>
      <c r="D55" s="395">
        <f>Summary!D56+Summary!G56</f>
        <v>510000000</v>
      </c>
      <c r="E55" s="396">
        <f>Summary!E56+Summary!H56</f>
        <v>346237961</v>
      </c>
    </row>
    <row r="56" spans="1:5">
      <c r="A56" s="398" t="s">
        <v>1440</v>
      </c>
      <c r="B56" s="394" t="s">
        <v>1474</v>
      </c>
      <c r="C56" s="395">
        <f>Summary!L57</f>
        <v>260500000</v>
      </c>
      <c r="D56" s="395">
        <f>Summary!D57+Summary!G57</f>
        <v>35200000</v>
      </c>
      <c r="E56" s="396">
        <f>Summary!E57+Summary!H57</f>
        <v>15333619</v>
      </c>
    </row>
    <row r="57" spans="1:5">
      <c r="A57" s="393" t="s">
        <v>349</v>
      </c>
      <c r="B57" s="394" t="s">
        <v>969</v>
      </c>
      <c r="C57" s="395">
        <f>Summary!L58</f>
        <v>285796850</v>
      </c>
      <c r="D57" s="395">
        <f>Summary!D58+Summary!G58</f>
        <v>203729000</v>
      </c>
      <c r="E57" s="396">
        <f>Summary!E58+Summary!H58</f>
        <v>88772483</v>
      </c>
    </row>
    <row r="58" spans="1:5">
      <c r="A58" s="393" t="s">
        <v>485</v>
      </c>
      <c r="B58" s="394" t="s">
        <v>907</v>
      </c>
      <c r="C58" s="395">
        <f>Summary!L59</f>
        <v>61620000</v>
      </c>
      <c r="D58" s="395">
        <f>Summary!D59+Summary!G59</f>
        <v>54600000</v>
      </c>
      <c r="E58" s="396">
        <f>Summary!E59+Summary!H59</f>
        <v>40950000</v>
      </c>
    </row>
    <row r="59" spans="1:5">
      <c r="A59" s="393" t="s">
        <v>361</v>
      </c>
      <c r="B59" s="394" t="s">
        <v>970</v>
      </c>
      <c r="C59" s="395">
        <f>Summary!L60</f>
        <v>1961763200</v>
      </c>
      <c r="D59" s="395">
        <f>Summary!D60+Summary!G60</f>
        <v>2215636000</v>
      </c>
      <c r="E59" s="396">
        <f>Summary!E60+Summary!H60</f>
        <v>1502360368</v>
      </c>
    </row>
    <row r="60" spans="1:5">
      <c r="A60" s="393" t="s">
        <v>420</v>
      </c>
      <c r="B60" s="394" t="s">
        <v>908</v>
      </c>
      <c r="C60" s="395">
        <f>Summary!L61</f>
        <v>23600000</v>
      </c>
      <c r="D60" s="395">
        <f>Summary!D61+Summary!G61</f>
        <v>23600000</v>
      </c>
      <c r="E60" s="396">
        <f>Summary!E61+Summary!H61</f>
        <v>225000</v>
      </c>
    </row>
    <row r="61" spans="1:5">
      <c r="A61" s="393" t="s">
        <v>488</v>
      </c>
      <c r="B61" s="394" t="s">
        <v>909</v>
      </c>
      <c r="C61" s="395">
        <f>Summary!L62</f>
        <v>52250000</v>
      </c>
      <c r="D61" s="395">
        <f>Summary!D62+Summary!G62</f>
        <v>39250000</v>
      </c>
      <c r="E61" s="396">
        <f>Summary!E62+Summary!H62</f>
        <v>9000000</v>
      </c>
    </row>
    <row r="62" spans="1:5">
      <c r="A62" s="393" t="s">
        <v>367</v>
      </c>
      <c r="B62" s="394" t="s">
        <v>1008</v>
      </c>
      <c r="C62" s="395">
        <f>Summary!C63+Summary!F63</f>
        <v>0</v>
      </c>
      <c r="D62" s="395">
        <f>Summary!D63+Summary!G63</f>
        <v>0</v>
      </c>
      <c r="E62" s="396">
        <f>Summary!E63+Summary!H63</f>
        <v>0</v>
      </c>
    </row>
    <row r="63" spans="1:5">
      <c r="A63" s="393" t="s">
        <v>250</v>
      </c>
      <c r="B63" s="394" t="s">
        <v>1005</v>
      </c>
      <c r="C63" s="395">
        <f>Summary!L64</f>
        <v>310905340</v>
      </c>
      <c r="D63" s="395">
        <f>Summary!D64+Summary!G64</f>
        <v>206518000</v>
      </c>
      <c r="E63" s="396">
        <f>Summary!E64+Summary!H64</f>
        <v>138909605</v>
      </c>
    </row>
    <row r="64" spans="1:5">
      <c r="A64" s="393" t="s">
        <v>622</v>
      </c>
      <c r="B64" s="394" t="s">
        <v>910</v>
      </c>
      <c r="C64" s="395">
        <f>Summary!L65</f>
        <v>2100000</v>
      </c>
      <c r="D64" s="395">
        <f>Summary!D65+Summary!G65</f>
        <v>4500000</v>
      </c>
      <c r="E64" s="396">
        <f>Summary!E65+Summary!H65</f>
        <v>1575000</v>
      </c>
    </row>
    <row r="65" spans="1:5">
      <c r="A65" s="393" t="s">
        <v>623</v>
      </c>
      <c r="B65" s="394" t="s">
        <v>971</v>
      </c>
      <c r="C65" s="395">
        <f>Summary!L66</f>
        <v>856557250</v>
      </c>
      <c r="D65" s="395">
        <f>Summary!D66+Summary!G66</f>
        <v>833413000</v>
      </c>
      <c r="E65" s="396">
        <f>Summary!E66+Summary!H66</f>
        <v>512975419</v>
      </c>
    </row>
    <row r="66" spans="1:5">
      <c r="A66" s="393" t="s">
        <v>866</v>
      </c>
      <c r="B66" s="394" t="s">
        <v>911</v>
      </c>
      <c r="C66" s="395">
        <f>Summary!L67</f>
        <v>11298796228</v>
      </c>
      <c r="D66" s="395">
        <f>Summary!D67+Summary!G67</f>
        <v>7868000000</v>
      </c>
      <c r="E66" s="396">
        <f>Summary!E67+Summary!H67</f>
        <v>4496113225</v>
      </c>
    </row>
    <row r="67" spans="1:5">
      <c r="A67" s="393" t="s">
        <v>865</v>
      </c>
      <c r="B67" s="394" t="s">
        <v>912</v>
      </c>
      <c r="C67" s="395">
        <f>Summary!L68</f>
        <v>1549000000</v>
      </c>
      <c r="D67" s="395">
        <f>Summary!D68+Summary!G68</f>
        <v>2686872000</v>
      </c>
      <c r="E67" s="396">
        <f>Summary!E68+Summary!H68</f>
        <v>1193254042</v>
      </c>
    </row>
    <row r="68" spans="1:5">
      <c r="A68" s="393" t="s">
        <v>871</v>
      </c>
      <c r="B68" s="394" t="s">
        <v>913</v>
      </c>
      <c r="C68" s="395">
        <f>Summary!L69</f>
        <v>300000</v>
      </c>
      <c r="D68" s="395">
        <f>Summary!D69+Summary!G69</f>
        <v>300000</v>
      </c>
      <c r="E68" s="396">
        <f>Summary!E69+Summary!H69</f>
        <v>0</v>
      </c>
    </row>
    <row r="69" spans="1:5">
      <c r="A69" s="393" t="s">
        <v>869</v>
      </c>
      <c r="B69" s="394" t="s">
        <v>998</v>
      </c>
      <c r="C69" s="395">
        <f>Summary!L70</f>
        <v>300000</v>
      </c>
      <c r="D69" s="395">
        <f>Summary!D70+Summary!G70</f>
        <v>300000</v>
      </c>
      <c r="E69" s="396">
        <f>Summary!E70+Summary!H70</f>
        <v>225000</v>
      </c>
    </row>
    <row r="70" spans="1:5">
      <c r="A70" s="393" t="s">
        <v>868</v>
      </c>
      <c r="B70" s="394" t="s">
        <v>1000</v>
      </c>
      <c r="C70" s="395">
        <f>Summary!L71</f>
        <v>25820000</v>
      </c>
      <c r="D70" s="395">
        <f>Summary!D71+Summary!G71</f>
        <v>25820000</v>
      </c>
      <c r="E70" s="396">
        <f>Summary!E71+Summary!H71</f>
        <v>11700000</v>
      </c>
    </row>
    <row r="71" spans="1:5">
      <c r="A71" s="393" t="s">
        <v>870</v>
      </c>
      <c r="B71" s="394" t="s">
        <v>914</v>
      </c>
      <c r="C71" s="395">
        <f>Summary!L72</f>
        <v>300000</v>
      </c>
      <c r="D71" s="395">
        <f>Summary!D72+Summary!G72</f>
        <v>300000</v>
      </c>
      <c r="E71" s="396">
        <f>Summary!E72+Summary!H72</f>
        <v>225000</v>
      </c>
    </row>
    <row r="72" spans="1:5">
      <c r="A72" s="393" t="s">
        <v>630</v>
      </c>
      <c r="B72" s="394" t="s">
        <v>999</v>
      </c>
      <c r="C72" s="395">
        <f>Summary!L73</f>
        <v>207113580</v>
      </c>
      <c r="D72" s="395">
        <f>Summary!D73+Summary!G73</f>
        <v>215366000</v>
      </c>
      <c r="E72" s="396">
        <f>Summary!E73+Summary!H73</f>
        <v>162157448</v>
      </c>
    </row>
    <row r="73" spans="1:5">
      <c r="A73" s="393" t="s">
        <v>49</v>
      </c>
      <c r="B73" s="394" t="s">
        <v>972</v>
      </c>
      <c r="C73" s="395">
        <f>Summary!L74</f>
        <v>169475220</v>
      </c>
      <c r="D73" s="395">
        <f>Summary!D74+Summary!G74</f>
        <v>164994000</v>
      </c>
      <c r="E73" s="396">
        <f>Summary!E74+Summary!H74</f>
        <v>96857249</v>
      </c>
    </row>
    <row r="74" spans="1:5">
      <c r="A74" s="393" t="s">
        <v>647</v>
      </c>
      <c r="B74" s="394" t="s">
        <v>1009</v>
      </c>
      <c r="C74" s="395">
        <f>Summary!C75+Summary!F75</f>
        <v>0</v>
      </c>
      <c r="D74" s="395">
        <f>Summary!D75+Summary!G75</f>
        <v>0</v>
      </c>
      <c r="E74" s="396">
        <f>Summary!E75+Summary!H75</f>
        <v>0</v>
      </c>
    </row>
    <row r="75" spans="1:5">
      <c r="A75" s="393" t="s">
        <v>497</v>
      </c>
      <c r="B75" s="394" t="s">
        <v>915</v>
      </c>
      <c r="C75" s="395">
        <f>Summary!L76</f>
        <v>25678000</v>
      </c>
      <c r="D75" s="395">
        <f>Summary!D76+Summary!G76</f>
        <v>23820000</v>
      </c>
      <c r="E75" s="396">
        <f>Summary!E76+Summary!H76</f>
        <v>12560113</v>
      </c>
    </row>
    <row r="76" spans="1:5">
      <c r="A76" s="393" t="s">
        <v>476</v>
      </c>
      <c r="B76" s="394" t="s">
        <v>916</v>
      </c>
      <c r="C76" s="395">
        <f>Summary!L77</f>
        <v>22422590</v>
      </c>
      <c r="D76" s="395">
        <f>Summary!D77+Summary!G77</f>
        <v>19843000</v>
      </c>
      <c r="E76" s="396">
        <f>Summary!E77+Summary!H77</f>
        <v>12431130</v>
      </c>
    </row>
    <row r="77" spans="1:5">
      <c r="A77" s="393" t="s">
        <v>57</v>
      </c>
      <c r="B77" s="394" t="s">
        <v>917</v>
      </c>
      <c r="C77" s="395">
        <f>Summary!L78</f>
        <v>4121110</v>
      </c>
      <c r="D77" s="395">
        <f>Summary!D78+Summary!G78</f>
        <v>3647000</v>
      </c>
      <c r="E77" s="396">
        <f>Summary!E78+Summary!H78</f>
        <v>595523</v>
      </c>
    </row>
    <row r="78" spans="1:5">
      <c r="A78" s="458" t="s">
        <v>1489</v>
      </c>
      <c r="B78" s="450" t="s">
        <v>1490</v>
      </c>
      <c r="C78" s="395">
        <f>Summary!L79</f>
        <v>13129000</v>
      </c>
      <c r="D78" s="395"/>
      <c r="E78" s="396"/>
    </row>
    <row r="79" spans="1:5">
      <c r="A79" s="459" t="s">
        <v>1433</v>
      </c>
      <c r="B79" s="250" t="s">
        <v>1486</v>
      </c>
      <c r="C79" s="395">
        <f>Summary!L80</f>
        <v>30591438</v>
      </c>
      <c r="D79" s="395"/>
      <c r="E79" s="396"/>
    </row>
    <row r="80" spans="1:5">
      <c r="A80" s="398" t="s">
        <v>1528</v>
      </c>
      <c r="B80" s="394" t="s">
        <v>918</v>
      </c>
      <c r="C80" s="395">
        <f>Summary!L81</f>
        <v>524560900</v>
      </c>
      <c r="D80" s="395">
        <f>Summary!D81+Summary!G81</f>
        <v>531246000</v>
      </c>
      <c r="E80" s="396">
        <f>Summary!E81+Summary!H81</f>
        <v>350847832</v>
      </c>
    </row>
    <row r="81" spans="1:5">
      <c r="A81" s="393" t="s">
        <v>0</v>
      </c>
      <c r="B81" s="394" t="s">
        <v>1491</v>
      </c>
      <c r="C81" s="395">
        <f>Summary!L82</f>
        <v>440681010</v>
      </c>
      <c r="D81" s="395">
        <f>Summary!D82+Summary!G82</f>
        <v>394750000</v>
      </c>
      <c r="E81" s="396">
        <f>Summary!E82+Summary!H82</f>
        <v>242466384</v>
      </c>
    </row>
    <row r="82" spans="1:5">
      <c r="A82" s="393" t="s">
        <v>428</v>
      </c>
      <c r="B82" s="394" t="s">
        <v>974</v>
      </c>
      <c r="C82" s="395">
        <f>Summary!L83</f>
        <v>215299600</v>
      </c>
      <c r="D82" s="395">
        <f>Summary!D83+Summary!G83</f>
        <v>176214000</v>
      </c>
      <c r="E82" s="396">
        <f>Summary!E83+Summary!H83</f>
        <v>89973026</v>
      </c>
    </row>
    <row r="83" spans="1:5">
      <c r="A83" s="393" t="s">
        <v>435</v>
      </c>
      <c r="B83" s="394" t="s">
        <v>919</v>
      </c>
      <c r="C83" s="395">
        <f>Summary!L84</f>
        <v>1500000</v>
      </c>
      <c r="D83" s="395">
        <f>Summary!D84+Summary!G84</f>
        <v>1500000</v>
      </c>
      <c r="E83" s="396">
        <f>Summary!E84+Summary!H84</f>
        <v>1050000</v>
      </c>
    </row>
    <row r="84" spans="1:5">
      <c r="A84" s="393" t="s">
        <v>436</v>
      </c>
      <c r="B84" s="394" t="s">
        <v>920</v>
      </c>
      <c r="C84" s="395">
        <f>Summary!L85</f>
        <v>1800000</v>
      </c>
      <c r="D84" s="395">
        <f>Summary!D85+Summary!G85</f>
        <v>1800000</v>
      </c>
      <c r="E84" s="396">
        <f>Summary!E85+Summary!H85</f>
        <v>1125000</v>
      </c>
    </row>
    <row r="85" spans="1:5">
      <c r="A85" s="393" t="s">
        <v>437</v>
      </c>
      <c r="B85" s="394" t="s">
        <v>921</v>
      </c>
      <c r="C85" s="395">
        <f>Summary!L86</f>
        <v>6000000</v>
      </c>
      <c r="D85" s="395">
        <f>Summary!D86+Summary!G86</f>
        <v>6000000</v>
      </c>
      <c r="E85" s="396">
        <f>Summary!E86+Summary!H86</f>
        <v>4500000</v>
      </c>
    </row>
    <row r="86" spans="1:5">
      <c r="A86" s="393" t="s">
        <v>439</v>
      </c>
      <c r="B86" s="394" t="s">
        <v>975</v>
      </c>
      <c r="C86" s="395">
        <f>Summary!L87</f>
        <v>56000000</v>
      </c>
      <c r="D86" s="395">
        <f>Summary!D87+Summary!G87</f>
        <v>28000000</v>
      </c>
      <c r="E86" s="396">
        <f>Summary!E87+Summary!H87</f>
        <v>0</v>
      </c>
    </row>
    <row r="87" spans="1:5">
      <c r="A87" s="393" t="s">
        <v>238</v>
      </c>
      <c r="B87" s="394" t="s">
        <v>922</v>
      </c>
      <c r="C87" s="395">
        <f>Summary!L88</f>
        <v>120683190</v>
      </c>
      <c r="D87" s="395">
        <f>Summary!D88+Summary!G88</f>
        <v>36200000</v>
      </c>
      <c r="E87" s="396">
        <f>Summary!E88+Summary!H88</f>
        <v>2700000</v>
      </c>
    </row>
    <row r="88" spans="1:5">
      <c r="A88" s="393" t="s">
        <v>58</v>
      </c>
      <c r="B88" s="394" t="s">
        <v>976</v>
      </c>
      <c r="C88" s="395">
        <f>Summary!L89</f>
        <v>99314300</v>
      </c>
      <c r="D88" s="395">
        <f>Summary!D89+Summary!G89</f>
        <v>93110000</v>
      </c>
      <c r="E88" s="396">
        <f>Summary!E89+Summary!H89</f>
        <v>51160944</v>
      </c>
    </row>
    <row r="89" spans="1:5">
      <c r="A89" s="393" t="s">
        <v>66</v>
      </c>
      <c r="B89" s="394" t="s">
        <v>923</v>
      </c>
      <c r="C89" s="395">
        <f>Summary!L90</f>
        <v>506552330</v>
      </c>
      <c r="D89" s="395">
        <f>Summary!D90+Summary!G90</f>
        <v>488207000</v>
      </c>
      <c r="E89" s="396">
        <f>Summary!E90+Summary!H90</f>
        <v>289652487</v>
      </c>
    </row>
    <row r="90" spans="1:5">
      <c r="A90" s="393" t="s">
        <v>71</v>
      </c>
      <c r="B90" s="394" t="s">
        <v>1007</v>
      </c>
      <c r="C90" s="395">
        <f>Summary!L91</f>
        <v>141429750</v>
      </c>
      <c r="D90" s="395">
        <f>Summary!D91+Summary!G91</f>
        <v>118085000</v>
      </c>
      <c r="E90" s="396">
        <f>Summary!E91+Summary!H91</f>
        <v>70554218</v>
      </c>
    </row>
    <row r="91" spans="1:5">
      <c r="A91" s="393" t="s">
        <v>42</v>
      </c>
      <c r="B91" s="250" t="s">
        <v>1477</v>
      </c>
      <c r="C91" s="395">
        <f>Summary!L92</f>
        <v>30591438</v>
      </c>
      <c r="D91" s="395"/>
      <c r="E91" s="396"/>
    </row>
    <row r="92" spans="1:5">
      <c r="A92" s="393" t="s">
        <v>657</v>
      </c>
      <c r="B92" s="394" t="s">
        <v>924</v>
      </c>
      <c r="C92" s="395">
        <f>Summary!L93</f>
        <v>56096550</v>
      </c>
      <c r="D92" s="395">
        <f>Summary!D93+Summary!G93</f>
        <v>51035000</v>
      </c>
      <c r="E92" s="396">
        <f>Summary!E93+Summary!H93</f>
        <v>26833939</v>
      </c>
    </row>
    <row r="93" spans="1:5">
      <c r="A93" s="249" t="s">
        <v>1443</v>
      </c>
      <c r="B93" s="250" t="s">
        <v>1476</v>
      </c>
      <c r="C93" s="395">
        <f>Summary!L94</f>
        <v>390092860</v>
      </c>
      <c r="D93" s="395">
        <f>Summary!D94+Summary!G94</f>
        <v>346347000</v>
      </c>
      <c r="E93" s="396">
        <f>Summary!E94+Summary!H94</f>
        <v>0</v>
      </c>
    </row>
    <row r="94" spans="1:5">
      <c r="A94" s="393" t="s">
        <v>272</v>
      </c>
      <c r="B94" s="394" t="s">
        <v>925</v>
      </c>
      <c r="C94" s="395">
        <f>Summary!L95</f>
        <v>182938190</v>
      </c>
      <c r="D94" s="395">
        <f>Summary!D95+Summary!G95</f>
        <v>105563000</v>
      </c>
      <c r="E94" s="396">
        <f>Summary!E95+Summary!H95</f>
        <v>30120595</v>
      </c>
    </row>
    <row r="95" spans="1:5">
      <c r="A95" s="393" t="s">
        <v>278</v>
      </c>
      <c r="B95" s="394" t="s">
        <v>978</v>
      </c>
      <c r="C95" s="395">
        <f>Summary!L96</f>
        <v>288436000</v>
      </c>
      <c r="D95" s="395">
        <f>Summary!D96+Summary!G96</f>
        <v>270678000</v>
      </c>
      <c r="E95" s="396">
        <f>Summary!E96+Summary!H96</f>
        <v>194135125.80000001</v>
      </c>
    </row>
    <row r="96" spans="1:5">
      <c r="A96" s="393" t="s">
        <v>276</v>
      </c>
      <c r="B96" s="394" t="s">
        <v>979</v>
      </c>
      <c r="C96" s="395">
        <f>Summary!L97</f>
        <v>41700000</v>
      </c>
      <c r="D96" s="395">
        <f>Summary!D97+Summary!G97</f>
        <v>26190000</v>
      </c>
      <c r="E96" s="396">
        <f>Summary!E97+Summary!H97</f>
        <v>15226624</v>
      </c>
    </row>
    <row r="97" spans="1:5">
      <c r="A97" s="393" t="s">
        <v>521</v>
      </c>
      <c r="B97" s="394" t="s">
        <v>926</v>
      </c>
      <c r="C97" s="395">
        <f>Summary!L98</f>
        <v>1200000</v>
      </c>
      <c r="D97" s="395">
        <f>Summary!D98+Summary!G98</f>
        <v>1200000</v>
      </c>
      <c r="E97" s="396">
        <f>Summary!E98+Summary!H98</f>
        <v>900000</v>
      </c>
    </row>
    <row r="98" spans="1:5">
      <c r="A98" s="393" t="s">
        <v>522</v>
      </c>
      <c r="B98" s="394" t="s">
        <v>927</v>
      </c>
      <c r="C98" s="395">
        <f>Summary!L99</f>
        <v>1800000</v>
      </c>
      <c r="D98" s="395">
        <f>Summary!D99+Summary!G99</f>
        <v>1800000</v>
      </c>
      <c r="E98" s="396">
        <f>Summary!E99+Summary!H99</f>
        <v>1350000</v>
      </c>
    </row>
    <row r="99" spans="1:5">
      <c r="A99" s="393" t="s">
        <v>523</v>
      </c>
      <c r="B99" s="394" t="s">
        <v>928</v>
      </c>
      <c r="C99" s="395">
        <f>Summary!L100</f>
        <v>480000</v>
      </c>
      <c r="D99" s="395">
        <f>Summary!D100+Summary!G100</f>
        <v>480000</v>
      </c>
      <c r="E99" s="396">
        <f>Summary!E100+Summary!H100</f>
        <v>180000</v>
      </c>
    </row>
    <row r="100" spans="1:5">
      <c r="A100" s="393" t="s">
        <v>286</v>
      </c>
      <c r="B100" s="394" t="s">
        <v>980</v>
      </c>
      <c r="C100" s="395">
        <f>Summary!L101</f>
        <v>770932330</v>
      </c>
      <c r="D100" s="395">
        <f>Summary!D101+Summary!G101</f>
        <v>669345000</v>
      </c>
      <c r="E100" s="396">
        <f>Summary!E101+Summary!H101</f>
        <v>471333314</v>
      </c>
    </row>
    <row r="101" spans="1:5">
      <c r="A101" s="393" t="s">
        <v>287</v>
      </c>
      <c r="B101" s="394" t="s">
        <v>981</v>
      </c>
      <c r="C101" s="395">
        <f>Summary!L102</f>
        <v>79400000</v>
      </c>
      <c r="D101" s="395">
        <f>Summary!D102+Summary!G102</f>
        <v>40000000</v>
      </c>
      <c r="E101" s="396">
        <f>Summary!E102+Summary!H102</f>
        <v>40000000</v>
      </c>
    </row>
    <row r="102" spans="1:5">
      <c r="A102" s="393" t="s">
        <v>289</v>
      </c>
      <c r="B102" s="394" t="s">
        <v>929</v>
      </c>
      <c r="C102" s="395">
        <f>Summary!L103</f>
        <v>309127020</v>
      </c>
      <c r="D102" s="395">
        <f>Summary!D103+Summary!G103</f>
        <v>274254000</v>
      </c>
      <c r="E102" s="396">
        <f>Summary!E103+Summary!H103</f>
        <v>188628813</v>
      </c>
    </row>
    <row r="103" spans="1:5">
      <c r="A103" s="393" t="s">
        <v>268</v>
      </c>
      <c r="B103" s="394" t="s">
        <v>982</v>
      </c>
      <c r="C103" s="395">
        <f>Summary!L104</f>
        <v>420193400</v>
      </c>
      <c r="D103" s="395">
        <f>Summary!D104+Summary!G104</f>
        <v>358281000</v>
      </c>
      <c r="E103" s="396">
        <f>Summary!E104+Summary!H104</f>
        <v>182339158</v>
      </c>
    </row>
    <row r="104" spans="1:5">
      <c r="A104" s="393" t="s">
        <v>313</v>
      </c>
      <c r="B104" s="394" t="s">
        <v>983</v>
      </c>
      <c r="C104" s="395">
        <f>Summary!L105</f>
        <v>393258730</v>
      </c>
      <c r="D104" s="395">
        <f>Summary!D105+Summary!G105</f>
        <v>391322000</v>
      </c>
      <c r="E104" s="396">
        <f>Summary!E105+Summary!H105</f>
        <v>174767619</v>
      </c>
    </row>
    <row r="105" spans="1:5">
      <c r="A105" s="393" t="s">
        <v>318</v>
      </c>
      <c r="B105" s="394" t="s">
        <v>930</v>
      </c>
      <c r="C105" s="395">
        <f>Summary!L106</f>
        <v>184425650</v>
      </c>
      <c r="D105" s="395">
        <f>Summary!D106+Summary!G106</f>
        <v>165155500</v>
      </c>
      <c r="E105" s="396">
        <f>Summary!E106+Summary!H106</f>
        <v>85932015</v>
      </c>
    </row>
    <row r="106" spans="1:5">
      <c r="A106" s="393" t="s">
        <v>321</v>
      </c>
      <c r="B106" s="394" t="s">
        <v>931</v>
      </c>
      <c r="C106" s="395">
        <f>Summary!L107</f>
        <v>272525000</v>
      </c>
      <c r="D106" s="395">
        <f>Summary!D107+Summary!G107</f>
        <v>212500000</v>
      </c>
      <c r="E106" s="396">
        <f>Summary!E107+Summary!H107</f>
        <v>129930000</v>
      </c>
    </row>
    <row r="107" spans="1:5">
      <c r="A107" s="393" t="s">
        <v>768</v>
      </c>
      <c r="B107" s="394" t="s">
        <v>316</v>
      </c>
      <c r="C107" s="395">
        <f>Summary!L108</f>
        <v>600000</v>
      </c>
      <c r="D107" s="395">
        <f>Summary!D108+Summary!G108</f>
        <v>300000</v>
      </c>
      <c r="E107" s="396">
        <f>Summary!E108+Summary!H108</f>
        <v>225000</v>
      </c>
    </row>
    <row r="108" spans="1:5">
      <c r="A108" s="393" t="s">
        <v>307</v>
      </c>
      <c r="B108" s="394" t="s">
        <v>984</v>
      </c>
      <c r="C108" s="395">
        <f>Summary!L109</f>
        <v>164298540</v>
      </c>
      <c r="D108" s="395">
        <f>Summary!D109+Summary!G109</f>
        <v>134658000</v>
      </c>
      <c r="E108" s="396">
        <f>Summary!E109+Summary!H109</f>
        <v>56387429</v>
      </c>
    </row>
    <row r="109" spans="1:5">
      <c r="A109" s="393" t="s">
        <v>72</v>
      </c>
      <c r="B109" s="394" t="s">
        <v>985</v>
      </c>
      <c r="C109" s="395">
        <f>Summary!L110</f>
        <v>1435577165</v>
      </c>
      <c r="D109" s="395">
        <f>Summary!D110+Summary!G110</f>
        <v>1149105000</v>
      </c>
      <c r="E109" s="396">
        <f>Summary!E110+Summary!H110</f>
        <v>910402407</v>
      </c>
    </row>
    <row r="110" spans="1:5">
      <c r="A110" s="393" t="s">
        <v>532</v>
      </c>
      <c r="B110" s="394" t="s">
        <v>932</v>
      </c>
      <c r="C110" s="395">
        <f>Summary!L111</f>
        <v>300000</v>
      </c>
      <c r="D110" s="395">
        <f>Summary!D111+Summary!G111</f>
        <v>300000</v>
      </c>
      <c r="E110" s="396">
        <f>Summary!E111+Summary!H111</f>
        <v>229500</v>
      </c>
    </row>
    <row r="111" spans="1:5">
      <c r="A111" s="393" t="s">
        <v>533</v>
      </c>
      <c r="B111" s="394" t="s">
        <v>933</v>
      </c>
      <c r="C111" s="395">
        <f>Summary!L112</f>
        <v>1207000000</v>
      </c>
      <c r="D111" s="395">
        <f>Summary!D112+Summary!G112</f>
        <v>81617000</v>
      </c>
      <c r="E111" s="396">
        <f>Summary!E112+Summary!H112</f>
        <v>51024386</v>
      </c>
    </row>
    <row r="112" spans="1:5">
      <c r="A112" s="393" t="s">
        <v>322</v>
      </c>
      <c r="B112" s="394" t="s">
        <v>535</v>
      </c>
      <c r="C112" s="395">
        <f>Summary!L113</f>
        <v>91330210</v>
      </c>
      <c r="D112" s="395">
        <f>Summary!D113+Summary!G113</f>
        <v>288619000</v>
      </c>
      <c r="E112" s="396">
        <f>Summary!E113+Summary!H113</f>
        <v>168099577</v>
      </c>
    </row>
    <row r="113" spans="1:5">
      <c r="A113" s="393" t="s">
        <v>95</v>
      </c>
      <c r="B113" s="394" t="s">
        <v>934</v>
      </c>
      <c r="C113" s="395">
        <f>Summary!L114</f>
        <v>323707470</v>
      </c>
      <c r="D113" s="395">
        <f>Summary!D114+Summary!G114</f>
        <v>900000</v>
      </c>
      <c r="E113" s="396">
        <f>Summary!E114+Summary!H114</f>
        <v>675000</v>
      </c>
    </row>
    <row r="114" spans="1:5">
      <c r="A114" s="393" t="s">
        <v>81</v>
      </c>
      <c r="B114" s="394" t="s">
        <v>935</v>
      </c>
      <c r="C114" s="395">
        <f>Summary!L115</f>
        <v>900000</v>
      </c>
      <c r="D114" s="395">
        <f>Summary!D115+Summary!G115</f>
        <v>1081011000</v>
      </c>
      <c r="E114" s="396">
        <f>Summary!E115+Summary!H115</f>
        <v>756231463</v>
      </c>
    </row>
    <row r="115" spans="1:5">
      <c r="A115" s="393" t="s">
        <v>691</v>
      </c>
      <c r="B115" s="394" t="s">
        <v>936</v>
      </c>
      <c r="C115" s="395">
        <f>Summary!L116</f>
        <v>177305040</v>
      </c>
      <c r="D115" s="395">
        <f>Summary!D116+Summary!G116</f>
        <v>38092000</v>
      </c>
      <c r="E115" s="396">
        <f>Summary!E116+Summary!H116</f>
        <v>19927291</v>
      </c>
    </row>
    <row r="116" spans="1:5">
      <c r="A116" s="393" t="s">
        <v>218</v>
      </c>
      <c r="B116" s="394" t="s">
        <v>937</v>
      </c>
      <c r="C116" s="395">
        <f>Summary!L117</f>
        <v>2880865286.0799999</v>
      </c>
      <c r="D116" s="395">
        <f>Summary!D117+Summary!G117</f>
        <v>1800000</v>
      </c>
      <c r="E116" s="396">
        <f>Summary!E117+Summary!H117</f>
        <v>1125000</v>
      </c>
    </row>
    <row r="117" spans="1:5">
      <c r="A117" s="393" t="s">
        <v>544</v>
      </c>
      <c r="B117" s="394" t="s">
        <v>938</v>
      </c>
      <c r="C117" s="395">
        <f>Summary!L118</f>
        <v>1449128430</v>
      </c>
      <c r="D117" s="395">
        <f>Summary!D118+Summary!G118</f>
        <v>0</v>
      </c>
      <c r="E117" s="396">
        <f>Summary!E118+Summary!H118</f>
        <v>0</v>
      </c>
    </row>
    <row r="118" spans="1:5">
      <c r="A118" s="393" t="s">
        <v>91</v>
      </c>
      <c r="B118" s="394" t="s">
        <v>939</v>
      </c>
      <c r="C118" s="395">
        <f>Summary!L119</f>
        <v>34776875.32</v>
      </c>
      <c r="D118" s="395">
        <f>Summary!D119+Summary!G119</f>
        <v>450000</v>
      </c>
      <c r="E118" s="396">
        <f>Summary!E119+Summary!H119</f>
        <v>375000</v>
      </c>
    </row>
    <row r="119" spans="1:5">
      <c r="A119" s="393" t="s">
        <v>106</v>
      </c>
      <c r="B119" s="394" t="s">
        <v>940</v>
      </c>
      <c r="C119" s="395">
        <f>Summary!L120</f>
        <v>1800000</v>
      </c>
      <c r="D119" s="395">
        <f>Summary!D120+Summary!G120</f>
        <v>388518000</v>
      </c>
      <c r="E119" s="396">
        <f>Summary!E120+Summary!H120</f>
        <v>263830368</v>
      </c>
    </row>
    <row r="120" spans="1:5">
      <c r="A120" s="393" t="s">
        <v>251</v>
      </c>
      <c r="B120" s="394" t="s">
        <v>941</v>
      </c>
      <c r="C120" s="395">
        <f>Summary!L121</f>
        <v>65591438</v>
      </c>
      <c r="D120" s="395">
        <f>Summary!D121+Summary!G121</f>
        <v>546909000</v>
      </c>
      <c r="E120" s="396">
        <f>Summary!E121+Summary!H121</f>
        <v>356886828</v>
      </c>
    </row>
    <row r="121" spans="1:5">
      <c r="A121" s="393" t="s">
        <v>87</v>
      </c>
      <c r="B121" s="394" t="s">
        <v>942</v>
      </c>
      <c r="C121" s="395">
        <f>Summary!L122</f>
        <v>1200000</v>
      </c>
      <c r="D121" s="395">
        <f>Summary!D122+Summary!G122</f>
        <v>850903000</v>
      </c>
      <c r="E121" s="396">
        <f>Summary!E122+Summary!H122</f>
        <v>527165755</v>
      </c>
    </row>
    <row r="122" spans="1:5">
      <c r="A122" s="393" t="s">
        <v>542</v>
      </c>
      <c r="B122" s="394" t="s">
        <v>943</v>
      </c>
      <c r="C122" s="395">
        <f>Summary!L123</f>
        <v>436425340</v>
      </c>
      <c r="D122" s="395">
        <f>Summary!D123+Summary!G123</f>
        <v>150258000</v>
      </c>
      <c r="E122" s="396">
        <f>Summary!E123+Summary!H123</f>
        <v>106521740</v>
      </c>
    </row>
    <row r="123" spans="1:5">
      <c r="A123" s="393" t="s">
        <v>198</v>
      </c>
      <c r="B123" s="394" t="s">
        <v>986</v>
      </c>
      <c r="C123" s="395">
        <f>Summary!L124</f>
        <v>2672685650</v>
      </c>
      <c r="D123" s="395">
        <f>Summary!D124+Summary!G124</f>
        <v>2375042000</v>
      </c>
      <c r="E123" s="396">
        <f>Summary!E124+Summary!H124</f>
        <v>1672752922.5</v>
      </c>
    </row>
    <row r="124" spans="1:5">
      <c r="A124" s="393" t="s">
        <v>201</v>
      </c>
      <c r="B124" s="394" t="s">
        <v>944</v>
      </c>
      <c r="C124" s="395">
        <f>Summary!L125</f>
        <v>1405918830</v>
      </c>
      <c r="D124" s="395">
        <f>Summary!D125+Summary!G125</f>
        <v>2090005000</v>
      </c>
      <c r="E124" s="396">
        <f>Summary!E125+Summary!H125</f>
        <v>1247992433</v>
      </c>
    </row>
    <row r="125" spans="1:5">
      <c r="A125" s="393" t="s">
        <v>204</v>
      </c>
      <c r="B125" s="394" t="s">
        <v>987</v>
      </c>
      <c r="C125" s="395">
        <f>Summary!L126</f>
        <v>832538069.99999988</v>
      </c>
      <c r="D125" s="395">
        <f>Summary!D126+Summary!G126</f>
        <v>1079841000</v>
      </c>
      <c r="E125" s="396">
        <f>Summary!E126+Summary!H126</f>
        <v>761192639</v>
      </c>
    </row>
    <row r="126" spans="1:5">
      <c r="A126" s="393" t="s">
        <v>208</v>
      </c>
      <c r="B126" s="394" t="s">
        <v>988</v>
      </c>
      <c r="C126" s="395">
        <f>Summary!L127</f>
        <v>599853140</v>
      </c>
      <c r="D126" s="395">
        <f>Summary!D127+Summary!G127</f>
        <v>663739000</v>
      </c>
      <c r="E126" s="396">
        <f>Summary!E127+Summary!H127</f>
        <v>461848965</v>
      </c>
    </row>
    <row r="127" spans="1:5">
      <c r="A127" s="460" t="s">
        <v>1519</v>
      </c>
      <c r="B127" s="250" t="s">
        <v>1475</v>
      </c>
      <c r="C127" s="395">
        <f>Summary!L128</f>
        <v>615587170</v>
      </c>
      <c r="D127" s="395"/>
      <c r="E127" s="396"/>
    </row>
    <row r="128" spans="1:5">
      <c r="A128" s="393" t="s">
        <v>110</v>
      </c>
      <c r="B128" s="394" t="s">
        <v>989</v>
      </c>
      <c r="C128" s="395">
        <f>Summary!L129</f>
        <v>1373133000</v>
      </c>
      <c r="D128" s="395">
        <f>Summary!D129+Summary!G129</f>
        <v>894530000</v>
      </c>
      <c r="E128" s="396">
        <f>Summary!E129+Summary!H129</f>
        <v>578709901</v>
      </c>
    </row>
    <row r="129" spans="1:5">
      <c r="A129" s="393" t="s">
        <v>118</v>
      </c>
      <c r="B129" s="394" t="s">
        <v>945</v>
      </c>
      <c r="C129" s="395">
        <f>Summary!L130</f>
        <v>600000</v>
      </c>
      <c r="D129" s="395">
        <f>Summary!D130+Summary!G130</f>
        <v>600000</v>
      </c>
      <c r="E129" s="396">
        <f>Summary!E130+Summary!H130</f>
        <v>450000</v>
      </c>
    </row>
    <row r="130" spans="1:5">
      <c r="A130" s="393" t="s">
        <v>119</v>
      </c>
      <c r="B130" s="394" t="s">
        <v>1001</v>
      </c>
      <c r="C130" s="395">
        <f>Summary!L131</f>
        <v>600000</v>
      </c>
      <c r="D130" s="395">
        <f>Summary!D131+Summary!G131</f>
        <v>600000</v>
      </c>
      <c r="E130" s="396">
        <f>Summary!E131+Summary!H131</f>
        <v>450000</v>
      </c>
    </row>
    <row r="131" spans="1:5">
      <c r="A131" s="393" t="s">
        <v>145</v>
      </c>
      <c r="B131" s="394" t="s">
        <v>946</v>
      </c>
      <c r="C131" s="395">
        <f>Summary!L132</f>
        <v>100200000</v>
      </c>
      <c r="D131" s="395">
        <f>Summary!D132+Summary!G132</f>
        <v>108200000</v>
      </c>
      <c r="E131" s="396">
        <f>Summary!E132+Summary!H132</f>
        <v>36145000</v>
      </c>
    </row>
    <row r="132" spans="1:5">
      <c r="A132" s="393" t="s">
        <v>139</v>
      </c>
      <c r="B132" s="394" t="s">
        <v>947</v>
      </c>
      <c r="C132" s="395">
        <f>Summary!L133</f>
        <v>4470182400</v>
      </c>
      <c r="D132" s="395">
        <f>Summary!D133+Summary!G133</f>
        <v>3837560000</v>
      </c>
      <c r="E132" s="396">
        <f>Summary!E133+Summary!H133</f>
        <v>2750575172</v>
      </c>
    </row>
    <row r="133" spans="1:5">
      <c r="A133" s="393" t="s">
        <v>120</v>
      </c>
      <c r="B133" s="394" t="s">
        <v>948</v>
      </c>
      <c r="C133" s="395">
        <f>Summary!L134</f>
        <v>1332121810.97</v>
      </c>
      <c r="D133" s="395">
        <f>Summary!D134+Summary!G134</f>
        <v>1124392000</v>
      </c>
      <c r="E133" s="396">
        <f>Summary!E134+Summary!H134</f>
        <v>726480777</v>
      </c>
    </row>
    <row r="134" spans="1:5">
      <c r="A134" s="393" t="s">
        <v>142</v>
      </c>
      <c r="B134" s="394" t="s">
        <v>990</v>
      </c>
      <c r="C134" s="395">
        <f>Summary!L135</f>
        <v>326613800</v>
      </c>
      <c r="D134" s="395">
        <f>Summary!D135+Summary!G135</f>
        <v>289867000</v>
      </c>
      <c r="E134" s="396">
        <f>Summary!E135+Summary!H135</f>
        <v>174147619.44999999</v>
      </c>
    </row>
    <row r="135" spans="1:5">
      <c r="A135" s="393" t="s">
        <v>149</v>
      </c>
      <c r="B135" s="394" t="s">
        <v>991</v>
      </c>
      <c r="C135" s="395">
        <f>Summary!L136</f>
        <v>197666000</v>
      </c>
      <c r="D135" s="395">
        <f>Summary!D136+Summary!G136</f>
        <v>186740000</v>
      </c>
      <c r="E135" s="396">
        <f>Summary!E136+Summary!H136</f>
        <v>114152532</v>
      </c>
    </row>
    <row r="136" spans="1:5">
      <c r="A136" s="393" t="s">
        <v>741</v>
      </c>
      <c r="B136" s="394" t="s">
        <v>949</v>
      </c>
      <c r="C136" s="395">
        <f>Summary!L137</f>
        <v>1500000</v>
      </c>
      <c r="D136" s="395">
        <f>Summary!D137+Summary!G137</f>
        <v>1500000</v>
      </c>
      <c r="E136" s="396">
        <f>Summary!E137+Summary!H137</f>
        <v>1125000</v>
      </c>
    </row>
    <row r="137" spans="1:5">
      <c r="A137" s="393" t="s">
        <v>213</v>
      </c>
      <c r="B137" s="394" t="s">
        <v>992</v>
      </c>
      <c r="C137" s="395">
        <f>Summary!L138</f>
        <v>779495000</v>
      </c>
      <c r="D137" s="395">
        <f>Summary!D138+Summary!G138</f>
        <v>606495000</v>
      </c>
      <c r="E137" s="396">
        <f>Summary!E138+Summary!H138</f>
        <v>393304647</v>
      </c>
    </row>
    <row r="138" spans="1:5">
      <c r="A138" s="393" t="s">
        <v>154</v>
      </c>
      <c r="B138" s="394" t="s">
        <v>157</v>
      </c>
      <c r="C138" s="395">
        <f>Summary!L139</f>
        <v>88633950</v>
      </c>
      <c r="D138" s="395">
        <f>Summary!D139+Summary!G139</f>
        <v>79285000</v>
      </c>
      <c r="E138" s="396">
        <f>Summary!E139+Summary!H139</f>
        <v>48700953</v>
      </c>
    </row>
    <row r="139" spans="1:5">
      <c r="A139" s="393" t="s">
        <v>151</v>
      </c>
      <c r="B139" s="394" t="s">
        <v>950</v>
      </c>
      <c r="C139" s="395">
        <f>Summary!L140</f>
        <v>6200000</v>
      </c>
      <c r="D139" s="395">
        <f>Summary!D140+Summary!G140</f>
        <v>6200000</v>
      </c>
      <c r="E139" s="396">
        <f>Summary!E140+Summary!H140</f>
        <v>975000</v>
      </c>
    </row>
    <row r="140" spans="1:5">
      <c r="A140" s="393" t="s">
        <v>769</v>
      </c>
      <c r="B140" s="394" t="s">
        <v>232</v>
      </c>
      <c r="C140" s="395">
        <f>Summary!L141</f>
        <v>400862870</v>
      </c>
      <c r="D140" s="395">
        <f>Summary!D141+Summary!G141</f>
        <v>397799000</v>
      </c>
      <c r="E140" s="396">
        <f>Summary!E141+Summary!H141</f>
        <v>257996183</v>
      </c>
    </row>
    <row r="141" spans="1:5">
      <c r="A141" s="393" t="s">
        <v>755</v>
      </c>
      <c r="B141" s="394" t="s">
        <v>951</v>
      </c>
      <c r="C141" s="395">
        <f>Summary!L142</f>
        <v>85069190</v>
      </c>
      <c r="D141" s="395">
        <f>Summary!D142+Summary!G142</f>
        <v>76663000</v>
      </c>
      <c r="E141" s="396">
        <f>Summary!E142+Summary!H142</f>
        <v>48894224</v>
      </c>
    </row>
    <row r="142" spans="1:5">
      <c r="A142" s="393" t="s">
        <v>832</v>
      </c>
      <c r="B142" s="394" t="s">
        <v>952</v>
      </c>
      <c r="C142" s="395">
        <f>Summary!L143</f>
        <v>263917150</v>
      </c>
      <c r="D142" s="395">
        <f>Summary!D143+Summary!G143</f>
        <v>233555000</v>
      </c>
      <c r="E142" s="396">
        <f>Summary!E143+Summary!H143</f>
        <v>166826362</v>
      </c>
    </row>
    <row r="143" spans="1:5">
      <c r="A143" s="399"/>
      <c r="B143" s="400" t="s">
        <v>26</v>
      </c>
      <c r="C143" s="401">
        <f t="shared" ref="C143:E143" si="0">SUM(C4:C142)</f>
        <v>57795301081.920006</v>
      </c>
      <c r="D143" s="401">
        <f t="shared" si="0"/>
        <v>51647339000</v>
      </c>
      <c r="E143" s="402">
        <f t="shared" si="0"/>
        <v>32789837286.75</v>
      </c>
    </row>
  </sheetData>
  <mergeCells count="3">
    <mergeCell ref="A1:E1"/>
    <mergeCell ref="A2:A3"/>
    <mergeCell ref="B2:B3"/>
  </mergeCells>
  <printOptions horizontalCentered="1"/>
  <pageMargins left="0.3" right="0.3" top="0.7" bottom="0.5" header="0.3" footer="0.3"/>
  <pageSetup paperSize="9" scale="96" fitToHeight="0" orientation="portrait" horizontalDpi="4294967295" verticalDpi="4294967295" r:id="rId1"/>
  <headerFooter>
    <oddHeader>&amp;C&amp;"Tahoma,Bold"&amp;10YOBE STATE OF GOVERNMENT OF NIGERIAAPPROVED APPROPRIATION BILL 2020</oddHeader>
    <oddFooter>&amp;L&amp;"-,Italic"&amp;12AS REVISED BY YBHA&amp;CPage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K161"/>
  <sheetViews>
    <sheetView view="pageLayout" topLeftCell="C1" workbookViewId="0">
      <selection activeCell="D2" sqref="D2"/>
    </sheetView>
  </sheetViews>
  <sheetFormatPr defaultRowHeight="15"/>
  <cols>
    <col min="1" max="1" width="19.28515625" bestFit="1" customWidth="1"/>
    <col min="2" max="2" width="37.7109375" bestFit="1" customWidth="1"/>
    <col min="3" max="3" width="21.140625" style="320" bestFit="1" customWidth="1"/>
    <col min="4" max="4" width="14.85546875" style="320" bestFit="1" customWidth="1"/>
    <col min="5" max="5" width="21.140625" style="320" bestFit="1" customWidth="1"/>
    <col min="6" max="6" width="21.140625" style="320" customWidth="1"/>
    <col min="7" max="7" width="19.7109375" style="320" customWidth="1"/>
    <col min="8" max="8" width="21.42578125" style="320" customWidth="1"/>
    <col min="9" max="9" width="21.140625" style="320" bestFit="1" customWidth="1"/>
    <col min="10" max="10" width="19.7109375" style="320" bestFit="1" customWidth="1"/>
    <col min="11" max="11" width="21.140625" style="320" bestFit="1" customWidth="1"/>
  </cols>
  <sheetData>
    <row r="1" spans="1:11" s="311" customFormat="1" ht="18.75">
      <c r="A1" s="314" t="s">
        <v>291</v>
      </c>
      <c r="B1" s="314" t="s">
        <v>1478</v>
      </c>
      <c r="C1" s="538" t="s">
        <v>1108</v>
      </c>
      <c r="D1" s="539"/>
      <c r="E1" s="540"/>
      <c r="F1" s="535" t="s">
        <v>1109</v>
      </c>
      <c r="G1" s="536"/>
      <c r="H1" s="537"/>
      <c r="I1" s="532" t="s">
        <v>1110</v>
      </c>
      <c r="J1" s="533"/>
      <c r="K1" s="534"/>
    </row>
    <row r="2" spans="1:11" s="310" customFormat="1" ht="112.5">
      <c r="A2" s="315"/>
      <c r="B2" s="315"/>
      <c r="C2" s="329" t="s">
        <v>1400</v>
      </c>
      <c r="D2" s="329" t="s">
        <v>1407</v>
      </c>
      <c r="E2" s="329" t="s">
        <v>1399</v>
      </c>
      <c r="F2" s="325" t="s">
        <v>1402</v>
      </c>
      <c r="G2" s="325" t="s">
        <v>1401</v>
      </c>
      <c r="H2" s="325" t="s">
        <v>1403</v>
      </c>
      <c r="I2" s="333" t="s">
        <v>1404</v>
      </c>
      <c r="J2" s="333" t="s">
        <v>1405</v>
      </c>
      <c r="K2" s="333" t="s">
        <v>1406</v>
      </c>
    </row>
    <row r="3" spans="1:11" s="312" customFormat="1" ht="18.75">
      <c r="A3" s="316"/>
      <c r="B3" s="316"/>
      <c r="C3" s="330" t="s">
        <v>1011</v>
      </c>
      <c r="D3" s="330" t="s">
        <v>1011</v>
      </c>
      <c r="E3" s="330" t="s">
        <v>1011</v>
      </c>
      <c r="F3" s="326" t="s">
        <v>1011</v>
      </c>
      <c r="G3" s="326" t="s">
        <v>1011</v>
      </c>
      <c r="H3" s="326" t="s">
        <v>1011</v>
      </c>
      <c r="I3" s="334" t="s">
        <v>1011</v>
      </c>
      <c r="J3" s="334" t="s">
        <v>1011</v>
      </c>
      <c r="K3" s="334" t="s">
        <v>1011</v>
      </c>
    </row>
    <row r="4" spans="1:11" ht="18.75">
      <c r="A4" s="317" t="s">
        <v>389</v>
      </c>
      <c r="B4" s="317" t="s">
        <v>889</v>
      </c>
      <c r="C4" s="331">
        <v>267747600</v>
      </c>
      <c r="D4" s="331"/>
      <c r="E4" s="331">
        <f>C4-D4</f>
        <v>267747600</v>
      </c>
      <c r="F4" s="327">
        <v>2450000000</v>
      </c>
      <c r="G4" s="327">
        <v>200000000</v>
      </c>
      <c r="H4" s="327">
        <f>F4-G4</f>
        <v>2250000000</v>
      </c>
      <c r="I4" s="335">
        <v>0</v>
      </c>
      <c r="J4" s="335"/>
      <c r="K4" s="335">
        <f>I4-J4</f>
        <v>0</v>
      </c>
    </row>
    <row r="5" spans="1:11" ht="18.75">
      <c r="A5" s="317" t="s">
        <v>397</v>
      </c>
      <c r="B5" s="317" t="s">
        <v>953</v>
      </c>
      <c r="C5" s="331">
        <v>0</v>
      </c>
      <c r="D5" s="331"/>
      <c r="E5" s="331">
        <f t="shared" ref="E5:E68" si="0">C5-D5</f>
        <v>0</v>
      </c>
      <c r="F5" s="327">
        <v>400000000</v>
      </c>
      <c r="G5" s="327"/>
      <c r="H5" s="327">
        <f t="shared" ref="H5:H68" si="1">F5-G5</f>
        <v>400000000</v>
      </c>
      <c r="I5" s="335">
        <v>0</v>
      </c>
      <c r="J5" s="335"/>
      <c r="K5" s="335">
        <f t="shared" ref="K5:K68" si="2">I5-J5</f>
        <v>0</v>
      </c>
    </row>
    <row r="6" spans="1:11" ht="18.75">
      <c r="A6" s="317" t="s">
        <v>440</v>
      </c>
      <c r="B6" s="317" t="s">
        <v>954</v>
      </c>
      <c r="C6" s="331">
        <v>0</v>
      </c>
      <c r="D6" s="331"/>
      <c r="E6" s="331">
        <f t="shared" si="0"/>
        <v>0</v>
      </c>
      <c r="F6" s="327">
        <v>3000000</v>
      </c>
      <c r="G6" s="327"/>
      <c r="H6" s="327">
        <f t="shared" si="1"/>
        <v>3000000</v>
      </c>
      <c r="I6" s="335">
        <v>0</v>
      </c>
      <c r="J6" s="335"/>
      <c r="K6" s="335">
        <f t="shared" si="2"/>
        <v>0</v>
      </c>
    </row>
    <row r="7" spans="1:11" ht="18.75">
      <c r="A7" s="317" t="s">
        <v>442</v>
      </c>
      <c r="B7" s="317" t="s">
        <v>955</v>
      </c>
      <c r="C7" s="331">
        <v>0</v>
      </c>
      <c r="D7" s="331"/>
      <c r="E7" s="331">
        <f t="shared" si="0"/>
        <v>0</v>
      </c>
      <c r="F7" s="327">
        <v>3000000</v>
      </c>
      <c r="G7" s="327"/>
      <c r="H7" s="327">
        <f t="shared" si="1"/>
        <v>3000000</v>
      </c>
      <c r="I7" s="335">
        <v>0</v>
      </c>
      <c r="J7" s="335"/>
      <c r="K7" s="335">
        <f t="shared" si="2"/>
        <v>0</v>
      </c>
    </row>
    <row r="8" spans="1:11" ht="18.75">
      <c r="A8" s="317" t="s">
        <v>444</v>
      </c>
      <c r="B8" s="317" t="s">
        <v>956</v>
      </c>
      <c r="C8" s="331">
        <v>0</v>
      </c>
      <c r="D8" s="331"/>
      <c r="E8" s="331">
        <f t="shared" si="0"/>
        <v>0</v>
      </c>
      <c r="F8" s="327">
        <v>3000000</v>
      </c>
      <c r="G8" s="327"/>
      <c r="H8" s="327">
        <f t="shared" si="1"/>
        <v>3000000</v>
      </c>
      <c r="I8" s="335">
        <v>0</v>
      </c>
      <c r="J8" s="335"/>
      <c r="K8" s="335">
        <f t="shared" si="2"/>
        <v>0</v>
      </c>
    </row>
    <row r="9" spans="1:11" ht="18.75">
      <c r="A9" s="317" t="s">
        <v>446</v>
      </c>
      <c r="B9" s="317" t="s">
        <v>957</v>
      </c>
      <c r="C9" s="331">
        <v>0</v>
      </c>
      <c r="D9" s="331"/>
      <c r="E9" s="331">
        <f t="shared" si="0"/>
        <v>0</v>
      </c>
      <c r="F9" s="327">
        <v>3000000</v>
      </c>
      <c r="G9" s="327"/>
      <c r="H9" s="327">
        <f t="shared" si="1"/>
        <v>3000000</v>
      </c>
      <c r="I9" s="335">
        <v>0</v>
      </c>
      <c r="J9" s="335"/>
      <c r="K9" s="335">
        <f t="shared" si="2"/>
        <v>0</v>
      </c>
    </row>
    <row r="10" spans="1:11" ht="18.75">
      <c r="A10" s="317" t="s">
        <v>448</v>
      </c>
      <c r="B10" s="317" t="s">
        <v>958</v>
      </c>
      <c r="C10" s="331">
        <v>0</v>
      </c>
      <c r="D10" s="331"/>
      <c r="E10" s="331">
        <f t="shared" si="0"/>
        <v>0</v>
      </c>
      <c r="F10" s="327">
        <v>3000000</v>
      </c>
      <c r="G10" s="327"/>
      <c r="H10" s="327">
        <f t="shared" si="1"/>
        <v>3000000</v>
      </c>
      <c r="I10" s="335">
        <v>0</v>
      </c>
      <c r="J10" s="335"/>
      <c r="K10" s="335">
        <f t="shared" si="2"/>
        <v>0</v>
      </c>
    </row>
    <row r="11" spans="1:11" ht="18.75">
      <c r="A11" s="317" t="s">
        <v>450</v>
      </c>
      <c r="B11" s="317" t="s">
        <v>959</v>
      </c>
      <c r="C11" s="331">
        <v>0</v>
      </c>
      <c r="D11" s="331"/>
      <c r="E11" s="331">
        <f t="shared" si="0"/>
        <v>0</v>
      </c>
      <c r="F11" s="327">
        <v>3000000</v>
      </c>
      <c r="G11" s="327"/>
      <c r="H11" s="327">
        <f t="shared" si="1"/>
        <v>3000000</v>
      </c>
      <c r="I11" s="335">
        <v>0</v>
      </c>
      <c r="J11" s="335"/>
      <c r="K11" s="335">
        <f t="shared" si="2"/>
        <v>0</v>
      </c>
    </row>
    <row r="12" spans="1:11" ht="18.75">
      <c r="A12" s="317" t="s">
        <v>452</v>
      </c>
      <c r="B12" s="317" t="s">
        <v>960</v>
      </c>
      <c r="C12" s="331">
        <v>0</v>
      </c>
      <c r="D12" s="331"/>
      <c r="E12" s="331">
        <f t="shared" si="0"/>
        <v>0</v>
      </c>
      <c r="F12" s="327">
        <v>3000000</v>
      </c>
      <c r="G12" s="327"/>
      <c r="H12" s="327">
        <f t="shared" si="1"/>
        <v>3000000</v>
      </c>
      <c r="I12" s="335">
        <v>0</v>
      </c>
      <c r="J12" s="335"/>
      <c r="K12" s="335">
        <f t="shared" si="2"/>
        <v>0</v>
      </c>
    </row>
    <row r="13" spans="1:11" ht="18.75">
      <c r="A13" s="317" t="s">
        <v>454</v>
      </c>
      <c r="B13" s="317" t="s">
        <v>961</v>
      </c>
      <c r="C13" s="331">
        <v>0</v>
      </c>
      <c r="D13" s="331"/>
      <c r="E13" s="331">
        <f t="shared" si="0"/>
        <v>0</v>
      </c>
      <c r="F13" s="327">
        <v>3000000</v>
      </c>
      <c r="G13" s="327"/>
      <c r="H13" s="327">
        <f t="shared" si="1"/>
        <v>3000000</v>
      </c>
      <c r="I13" s="335">
        <v>0</v>
      </c>
      <c r="J13" s="335"/>
      <c r="K13" s="335">
        <f t="shared" si="2"/>
        <v>0</v>
      </c>
    </row>
    <row r="14" spans="1:11" ht="18.75">
      <c r="A14" s="317" t="s">
        <v>456</v>
      </c>
      <c r="B14" s="317" t="s">
        <v>962</v>
      </c>
      <c r="C14" s="331">
        <v>0</v>
      </c>
      <c r="D14" s="331"/>
      <c r="E14" s="331">
        <f t="shared" si="0"/>
        <v>0</v>
      </c>
      <c r="F14" s="327">
        <v>3000000</v>
      </c>
      <c r="G14" s="327"/>
      <c r="H14" s="327">
        <f t="shared" si="1"/>
        <v>3000000</v>
      </c>
      <c r="I14" s="335">
        <v>0</v>
      </c>
      <c r="J14" s="335"/>
      <c r="K14" s="335">
        <f t="shared" si="2"/>
        <v>0</v>
      </c>
    </row>
    <row r="15" spans="1:11" ht="18.75">
      <c r="A15" s="317" t="s">
        <v>458</v>
      </c>
      <c r="B15" s="317" t="s">
        <v>963</v>
      </c>
      <c r="C15" s="331">
        <v>0</v>
      </c>
      <c r="D15" s="331"/>
      <c r="E15" s="331">
        <f t="shared" si="0"/>
        <v>0</v>
      </c>
      <c r="F15" s="327">
        <v>3000000</v>
      </c>
      <c r="G15" s="327"/>
      <c r="H15" s="327">
        <f t="shared" si="1"/>
        <v>3000000</v>
      </c>
      <c r="I15" s="335">
        <v>0</v>
      </c>
      <c r="J15" s="335"/>
      <c r="K15" s="335">
        <f t="shared" si="2"/>
        <v>0</v>
      </c>
    </row>
    <row r="16" spans="1:11" ht="18.75">
      <c r="A16" s="317" t="s">
        <v>460</v>
      </c>
      <c r="B16" s="317" t="s">
        <v>964</v>
      </c>
      <c r="C16" s="331">
        <v>0</v>
      </c>
      <c r="D16" s="331"/>
      <c r="E16" s="331">
        <f t="shared" si="0"/>
        <v>0</v>
      </c>
      <c r="F16" s="327">
        <v>3000000</v>
      </c>
      <c r="G16" s="327"/>
      <c r="H16" s="327">
        <f t="shared" si="1"/>
        <v>3000000</v>
      </c>
      <c r="I16" s="335">
        <v>0</v>
      </c>
      <c r="J16" s="335"/>
      <c r="K16" s="335">
        <f t="shared" si="2"/>
        <v>0</v>
      </c>
    </row>
    <row r="17" spans="1:11" ht="18.75">
      <c r="A17" s="317" t="s">
        <v>462</v>
      </c>
      <c r="B17" s="317" t="s">
        <v>965</v>
      </c>
      <c r="C17" s="331">
        <v>0</v>
      </c>
      <c r="D17" s="331"/>
      <c r="E17" s="331">
        <f t="shared" si="0"/>
        <v>0</v>
      </c>
      <c r="F17" s="327">
        <v>3000000</v>
      </c>
      <c r="G17" s="327"/>
      <c r="H17" s="327">
        <f t="shared" si="1"/>
        <v>3000000</v>
      </c>
      <c r="I17" s="335">
        <v>0</v>
      </c>
      <c r="J17" s="335"/>
      <c r="K17" s="335">
        <f t="shared" si="2"/>
        <v>0</v>
      </c>
    </row>
    <row r="18" spans="1:11" ht="18.75">
      <c r="A18" s="317" t="s">
        <v>465</v>
      </c>
      <c r="B18" s="317" t="s">
        <v>993</v>
      </c>
      <c r="C18" s="331">
        <v>0</v>
      </c>
      <c r="D18" s="331"/>
      <c r="E18" s="331">
        <f t="shared" si="0"/>
        <v>0</v>
      </c>
      <c r="F18" s="327">
        <v>62000000</v>
      </c>
      <c r="G18" s="327"/>
      <c r="H18" s="327">
        <f t="shared" si="1"/>
        <v>62000000</v>
      </c>
      <c r="I18" s="335">
        <v>500000000</v>
      </c>
      <c r="J18" s="335"/>
      <c r="K18" s="335">
        <f t="shared" si="2"/>
        <v>500000000</v>
      </c>
    </row>
    <row r="19" spans="1:11" ht="18.75">
      <c r="A19" s="317" t="s">
        <v>399</v>
      </c>
      <c r="B19" s="317" t="s">
        <v>890</v>
      </c>
      <c r="C19" s="331">
        <v>0</v>
      </c>
      <c r="D19" s="331"/>
      <c r="E19" s="331">
        <f t="shared" si="0"/>
        <v>0</v>
      </c>
      <c r="F19" s="327">
        <v>370000000</v>
      </c>
      <c r="G19" s="327">
        <v>9000000</v>
      </c>
      <c r="H19" s="327">
        <f t="shared" si="1"/>
        <v>361000000</v>
      </c>
      <c r="I19" s="335">
        <v>0</v>
      </c>
      <c r="J19" s="335"/>
      <c r="K19" s="335">
        <f t="shared" si="2"/>
        <v>0</v>
      </c>
    </row>
    <row r="20" spans="1:11" ht="18.75">
      <c r="A20" s="317" t="s">
        <v>467</v>
      </c>
      <c r="B20" s="317" t="s">
        <v>966</v>
      </c>
      <c r="C20" s="331">
        <v>16688056.550000001</v>
      </c>
      <c r="D20" s="331"/>
      <c r="E20" s="331">
        <f t="shared" si="0"/>
        <v>16688056.550000001</v>
      </c>
      <c r="F20" s="327">
        <v>45000000</v>
      </c>
      <c r="G20" s="327">
        <v>3000000</v>
      </c>
      <c r="H20" s="327">
        <f t="shared" si="1"/>
        <v>42000000</v>
      </c>
      <c r="I20" s="335">
        <v>70000000</v>
      </c>
      <c r="J20" s="335"/>
      <c r="K20" s="335">
        <f t="shared" si="2"/>
        <v>70000000</v>
      </c>
    </row>
    <row r="21" spans="1:11" ht="18.75">
      <c r="A21" s="317" t="s">
        <v>405</v>
      </c>
      <c r="B21" s="317" t="s">
        <v>1003</v>
      </c>
      <c r="C21" s="331">
        <v>670555560</v>
      </c>
      <c r="D21" s="331"/>
      <c r="E21" s="331">
        <f t="shared" si="0"/>
        <v>670555560</v>
      </c>
      <c r="F21" s="327">
        <v>1954000000</v>
      </c>
      <c r="G21" s="327">
        <v>158000000</v>
      </c>
      <c r="H21" s="327">
        <f t="shared" si="1"/>
        <v>1796000000</v>
      </c>
      <c r="I21" s="335">
        <v>1670000000</v>
      </c>
      <c r="J21" s="335">
        <v>48000000</v>
      </c>
      <c r="K21" s="335">
        <f t="shared" si="2"/>
        <v>1622000000</v>
      </c>
    </row>
    <row r="22" spans="1:11" ht="18.75">
      <c r="A22" s="317" t="s">
        <v>762</v>
      </c>
      <c r="B22" s="317" t="s">
        <v>891</v>
      </c>
      <c r="C22" s="331">
        <v>0</v>
      </c>
      <c r="D22" s="331"/>
      <c r="E22" s="331">
        <f t="shared" si="0"/>
        <v>0</v>
      </c>
      <c r="F22" s="327">
        <v>600000</v>
      </c>
      <c r="G22" s="327"/>
      <c r="H22" s="327">
        <f t="shared" si="1"/>
        <v>600000</v>
      </c>
      <c r="I22" s="335">
        <v>0</v>
      </c>
      <c r="J22" s="335"/>
      <c r="K22" s="335">
        <f t="shared" si="2"/>
        <v>0</v>
      </c>
    </row>
    <row r="23" spans="1:11" ht="18.75">
      <c r="A23" s="317" t="s">
        <v>763</v>
      </c>
      <c r="B23" s="317" t="s">
        <v>892</v>
      </c>
      <c r="C23" s="331">
        <v>0</v>
      </c>
      <c r="D23" s="331"/>
      <c r="E23" s="331">
        <f t="shared" si="0"/>
        <v>0</v>
      </c>
      <c r="F23" s="327">
        <v>300000</v>
      </c>
      <c r="G23" s="327"/>
      <c r="H23" s="327">
        <f t="shared" si="1"/>
        <v>300000</v>
      </c>
      <c r="I23" s="335">
        <v>0</v>
      </c>
      <c r="J23" s="335"/>
      <c r="K23" s="335">
        <f t="shared" si="2"/>
        <v>0</v>
      </c>
    </row>
    <row r="24" spans="1:11" ht="18.75">
      <c r="A24" s="317" t="s">
        <v>764</v>
      </c>
      <c r="B24" s="317" t="s">
        <v>893</v>
      </c>
      <c r="C24" s="331">
        <v>0</v>
      </c>
      <c r="D24" s="331"/>
      <c r="E24" s="331">
        <f t="shared" si="0"/>
        <v>0</v>
      </c>
      <c r="F24" s="327">
        <v>120000</v>
      </c>
      <c r="G24" s="327"/>
      <c r="H24" s="327">
        <f t="shared" si="1"/>
        <v>120000</v>
      </c>
      <c r="I24" s="335">
        <v>0</v>
      </c>
      <c r="J24" s="335"/>
      <c r="K24" s="335">
        <f t="shared" si="2"/>
        <v>0</v>
      </c>
    </row>
    <row r="25" spans="1:11" ht="18.75">
      <c r="A25" s="317" t="s">
        <v>765</v>
      </c>
      <c r="B25" s="317" t="s">
        <v>894</v>
      </c>
      <c r="C25" s="331">
        <v>0</v>
      </c>
      <c r="D25" s="331"/>
      <c r="E25" s="331">
        <f t="shared" si="0"/>
        <v>0</v>
      </c>
      <c r="F25" s="327">
        <v>300000</v>
      </c>
      <c r="G25" s="327"/>
      <c r="H25" s="327">
        <f t="shared" si="1"/>
        <v>300000</v>
      </c>
      <c r="I25" s="335">
        <v>0</v>
      </c>
      <c r="J25" s="335"/>
      <c r="K25" s="335">
        <f t="shared" si="2"/>
        <v>0</v>
      </c>
    </row>
    <row r="26" spans="1:11" ht="18.75">
      <c r="A26" s="317" t="s">
        <v>411</v>
      </c>
      <c r="B26" s="317" t="s">
        <v>895</v>
      </c>
      <c r="C26" s="331">
        <v>0</v>
      </c>
      <c r="D26" s="331"/>
      <c r="E26" s="331">
        <f t="shared" si="0"/>
        <v>0</v>
      </c>
      <c r="F26" s="327">
        <v>4800000</v>
      </c>
      <c r="G26" s="327"/>
      <c r="H26" s="327">
        <f t="shared" si="1"/>
        <v>4800000</v>
      </c>
      <c r="I26" s="335">
        <v>0</v>
      </c>
      <c r="J26" s="335"/>
      <c r="K26" s="335">
        <f t="shared" si="2"/>
        <v>0</v>
      </c>
    </row>
    <row r="27" spans="1:11" ht="18.75">
      <c r="A27" s="317" t="s">
        <v>413</v>
      </c>
      <c r="B27" s="317" t="s">
        <v>896</v>
      </c>
      <c r="C27" s="331">
        <v>0</v>
      </c>
      <c r="D27" s="331"/>
      <c r="E27" s="331">
        <f t="shared" si="0"/>
        <v>0</v>
      </c>
      <c r="F27" s="327">
        <v>6612000</v>
      </c>
      <c r="G27" s="327"/>
      <c r="H27" s="327">
        <f t="shared" si="1"/>
        <v>6612000</v>
      </c>
      <c r="I27" s="335">
        <v>0</v>
      </c>
      <c r="J27" s="335"/>
      <c r="K27" s="335">
        <f t="shared" si="2"/>
        <v>0</v>
      </c>
    </row>
    <row r="28" spans="1:11" ht="18.75">
      <c r="A28" s="317" t="s">
        <v>415</v>
      </c>
      <c r="B28" s="317" t="s">
        <v>897</v>
      </c>
      <c r="C28" s="331">
        <v>0</v>
      </c>
      <c r="D28" s="331"/>
      <c r="E28" s="331">
        <f t="shared" si="0"/>
        <v>0</v>
      </c>
      <c r="F28" s="327">
        <v>21600000</v>
      </c>
      <c r="G28" s="327"/>
      <c r="H28" s="327">
        <f t="shared" si="1"/>
        <v>21600000</v>
      </c>
      <c r="I28" s="335">
        <v>0</v>
      </c>
      <c r="J28" s="335"/>
      <c r="K28" s="335">
        <f t="shared" si="2"/>
        <v>0</v>
      </c>
    </row>
    <row r="29" spans="1:11" ht="18.75">
      <c r="A29" s="317" t="s">
        <v>418</v>
      </c>
      <c r="B29" s="317" t="s">
        <v>898</v>
      </c>
      <c r="C29" s="331">
        <v>0</v>
      </c>
      <c r="D29" s="331"/>
      <c r="E29" s="331">
        <f t="shared" si="0"/>
        <v>0</v>
      </c>
      <c r="F29" s="327">
        <v>2400000</v>
      </c>
      <c r="G29" s="327"/>
      <c r="H29" s="327">
        <f t="shared" si="1"/>
        <v>2400000</v>
      </c>
      <c r="I29" s="335">
        <v>0</v>
      </c>
      <c r="J29" s="335"/>
      <c r="K29" s="335">
        <f t="shared" si="2"/>
        <v>0</v>
      </c>
    </row>
    <row r="30" spans="1:11" ht="18.75">
      <c r="A30" s="317" t="s">
        <v>766</v>
      </c>
      <c r="B30" s="317" t="s">
        <v>217</v>
      </c>
      <c r="C30" s="331">
        <v>0</v>
      </c>
      <c r="D30" s="331"/>
      <c r="E30" s="331">
        <f t="shared" si="0"/>
        <v>0</v>
      </c>
      <c r="F30" s="327">
        <v>50705000</v>
      </c>
      <c r="G30" s="327">
        <v>7000000</v>
      </c>
      <c r="H30" s="327">
        <f t="shared" si="1"/>
        <v>43705000</v>
      </c>
      <c r="I30" s="335">
        <v>25000000</v>
      </c>
      <c r="J30" s="335"/>
      <c r="K30" s="335">
        <f t="shared" si="2"/>
        <v>25000000</v>
      </c>
    </row>
    <row r="31" spans="1:11" ht="18.75">
      <c r="A31" s="317" t="s">
        <v>767</v>
      </c>
      <c r="B31" s="317" t="s">
        <v>899</v>
      </c>
      <c r="C31" s="331">
        <v>22832780</v>
      </c>
      <c r="D31" s="331"/>
      <c r="E31" s="331">
        <f t="shared" si="0"/>
        <v>22832780</v>
      </c>
      <c r="F31" s="327">
        <v>900000</v>
      </c>
      <c r="G31" s="327"/>
      <c r="H31" s="327">
        <f t="shared" si="1"/>
        <v>900000</v>
      </c>
      <c r="I31" s="335">
        <v>5000000</v>
      </c>
      <c r="J31" s="335"/>
      <c r="K31" s="335">
        <f t="shared" si="2"/>
        <v>5000000</v>
      </c>
    </row>
    <row r="32" spans="1:11" ht="18.75">
      <c r="A32" s="317" t="s">
        <v>368</v>
      </c>
      <c r="B32" s="317" t="s">
        <v>900</v>
      </c>
      <c r="C32" s="331">
        <v>42564840</v>
      </c>
      <c r="D32" s="331"/>
      <c r="E32" s="331">
        <f t="shared" si="0"/>
        <v>42564840</v>
      </c>
      <c r="F32" s="327">
        <v>460000000</v>
      </c>
      <c r="G32" s="327">
        <v>40000000</v>
      </c>
      <c r="H32" s="327">
        <f t="shared" si="1"/>
        <v>420000000</v>
      </c>
      <c r="I32" s="335">
        <v>85000000</v>
      </c>
      <c r="J32" s="335">
        <v>2000000</v>
      </c>
      <c r="K32" s="335">
        <f t="shared" si="2"/>
        <v>83000000</v>
      </c>
    </row>
    <row r="33" spans="1:11" ht="18.75">
      <c r="A33" s="317" t="s">
        <v>771</v>
      </c>
      <c r="B33" s="317" t="s">
        <v>967</v>
      </c>
      <c r="C33" s="331">
        <v>488000000</v>
      </c>
      <c r="D33" s="331"/>
      <c r="E33" s="331">
        <f t="shared" si="0"/>
        <v>488000000</v>
      </c>
      <c r="F33" s="327">
        <v>1400000000</v>
      </c>
      <c r="G33" s="327"/>
      <c r="H33" s="327">
        <f t="shared" si="1"/>
        <v>1400000000</v>
      </c>
      <c r="I33" s="335">
        <v>300000000</v>
      </c>
      <c r="J33" s="335"/>
      <c r="K33" s="335">
        <f t="shared" si="2"/>
        <v>300000000</v>
      </c>
    </row>
    <row r="34" spans="1:11" ht="18.75">
      <c r="A34" s="317" t="s">
        <v>342</v>
      </c>
      <c r="B34" s="317" t="s">
        <v>968</v>
      </c>
      <c r="C34" s="331">
        <v>14479820</v>
      </c>
      <c r="D34" s="331"/>
      <c r="E34" s="331">
        <f t="shared" si="0"/>
        <v>14479820</v>
      </c>
      <c r="F34" s="327">
        <v>100000000</v>
      </c>
      <c r="G34" s="327"/>
      <c r="H34" s="327">
        <f t="shared" si="1"/>
        <v>100000000</v>
      </c>
      <c r="I34" s="335">
        <v>0</v>
      </c>
      <c r="J34" s="335"/>
      <c r="K34" s="335">
        <f t="shared" si="2"/>
        <v>0</v>
      </c>
    </row>
    <row r="35" spans="1:11" ht="18.75">
      <c r="A35" s="317" t="s">
        <v>335</v>
      </c>
      <c r="B35" s="317" t="s">
        <v>1004</v>
      </c>
      <c r="C35" s="331">
        <v>110176130</v>
      </c>
      <c r="D35" s="331"/>
      <c r="E35" s="331">
        <f t="shared" si="0"/>
        <v>110176130</v>
      </c>
      <c r="F35" s="327">
        <v>47300000</v>
      </c>
      <c r="G35" s="327"/>
      <c r="H35" s="327">
        <f t="shared" si="1"/>
        <v>47300000</v>
      </c>
      <c r="I35" s="335">
        <v>500000000</v>
      </c>
      <c r="J35" s="335">
        <v>20000000</v>
      </c>
      <c r="K35" s="335">
        <f t="shared" si="2"/>
        <v>480000000</v>
      </c>
    </row>
    <row r="36" spans="1:11" ht="18.75">
      <c r="A36" s="317" t="s">
        <v>338</v>
      </c>
      <c r="B36" s="317" t="s">
        <v>994</v>
      </c>
      <c r="C36" s="331">
        <v>133342260</v>
      </c>
      <c r="D36" s="331"/>
      <c r="E36" s="331">
        <f t="shared" si="0"/>
        <v>133342260</v>
      </c>
      <c r="F36" s="327">
        <v>22297000</v>
      </c>
      <c r="G36" s="327">
        <v>1000000</v>
      </c>
      <c r="H36" s="327">
        <f t="shared" si="1"/>
        <v>21297000</v>
      </c>
      <c r="I36" s="335">
        <v>95000000</v>
      </c>
      <c r="J36" s="335">
        <v>5000000</v>
      </c>
      <c r="K36" s="335">
        <f t="shared" si="2"/>
        <v>90000000</v>
      </c>
    </row>
    <row r="37" spans="1:11" ht="18.75">
      <c r="A37" s="317" t="s">
        <v>337</v>
      </c>
      <c r="B37" s="317" t="s">
        <v>995</v>
      </c>
      <c r="C37" s="331">
        <v>122907840</v>
      </c>
      <c r="D37" s="331"/>
      <c r="E37" s="331">
        <f t="shared" si="0"/>
        <v>122907840</v>
      </c>
      <c r="F37" s="327">
        <v>32000000</v>
      </c>
      <c r="G37" s="327">
        <v>2000000</v>
      </c>
      <c r="H37" s="327">
        <f t="shared" si="1"/>
        <v>30000000</v>
      </c>
      <c r="I37" s="335">
        <v>72000000</v>
      </c>
      <c r="J37" s="335">
        <v>5000000</v>
      </c>
      <c r="K37" s="335">
        <f t="shared" si="2"/>
        <v>67000000</v>
      </c>
    </row>
    <row r="38" spans="1:11" ht="18.75">
      <c r="A38" s="317" t="s">
        <v>587</v>
      </c>
      <c r="B38" s="317" t="s">
        <v>901</v>
      </c>
      <c r="C38" s="331">
        <v>34772360</v>
      </c>
      <c r="D38" s="331"/>
      <c r="E38" s="331">
        <f t="shared" si="0"/>
        <v>34772360</v>
      </c>
      <c r="F38" s="327">
        <v>8000000</v>
      </c>
      <c r="G38" s="327"/>
      <c r="H38" s="327">
        <f t="shared" si="1"/>
        <v>8000000</v>
      </c>
      <c r="I38" s="335">
        <v>70000000</v>
      </c>
      <c r="J38" s="335">
        <v>10000000</v>
      </c>
      <c r="K38" s="335">
        <f t="shared" si="2"/>
        <v>60000000</v>
      </c>
    </row>
    <row r="39" spans="1:11" ht="18.75">
      <c r="A39" s="317" t="s">
        <v>515</v>
      </c>
      <c r="B39" s="317" t="s">
        <v>902</v>
      </c>
      <c r="C39" s="331">
        <v>56843520</v>
      </c>
      <c r="D39" s="331"/>
      <c r="E39" s="331">
        <f t="shared" si="0"/>
        <v>56843520</v>
      </c>
      <c r="F39" s="327">
        <v>7600000</v>
      </c>
      <c r="G39" s="327"/>
      <c r="H39" s="327">
        <f t="shared" si="1"/>
        <v>7600000</v>
      </c>
      <c r="I39" s="335">
        <v>22000000</v>
      </c>
      <c r="J39" s="335"/>
      <c r="K39" s="335">
        <f t="shared" si="2"/>
        <v>22000000</v>
      </c>
    </row>
    <row r="40" spans="1:11" ht="18.75">
      <c r="A40" s="317" t="s">
        <v>30</v>
      </c>
      <c r="B40" s="317" t="s">
        <v>903</v>
      </c>
      <c r="C40" s="331">
        <v>167712340</v>
      </c>
      <c r="D40" s="331"/>
      <c r="E40" s="331">
        <f t="shared" si="0"/>
        <v>167712340</v>
      </c>
      <c r="F40" s="327">
        <v>18650000</v>
      </c>
      <c r="G40" s="327">
        <v>2000000</v>
      </c>
      <c r="H40" s="327">
        <f t="shared" si="1"/>
        <v>16650000</v>
      </c>
      <c r="I40" s="335">
        <v>63000000</v>
      </c>
      <c r="J40" s="335">
        <v>6000000</v>
      </c>
      <c r="K40" s="335">
        <f t="shared" si="2"/>
        <v>57000000</v>
      </c>
    </row>
    <row r="41" spans="1:11" ht="18.75">
      <c r="A41" s="317" t="s">
        <v>423</v>
      </c>
      <c r="B41" s="317" t="s">
        <v>996</v>
      </c>
      <c r="C41" s="331">
        <v>291576160</v>
      </c>
      <c r="D41" s="331"/>
      <c r="E41" s="331">
        <f t="shared" si="0"/>
        <v>291576160</v>
      </c>
      <c r="F41" s="327">
        <v>780000000</v>
      </c>
      <c r="G41" s="327">
        <v>36000000</v>
      </c>
      <c r="H41" s="327">
        <f t="shared" si="1"/>
        <v>744000000</v>
      </c>
      <c r="I41" s="335">
        <v>540000000</v>
      </c>
      <c r="J41" s="335">
        <v>20000000</v>
      </c>
      <c r="K41" s="335">
        <f t="shared" si="2"/>
        <v>520000000</v>
      </c>
    </row>
    <row r="42" spans="1:11" ht="18.75">
      <c r="A42" s="317" t="s">
        <v>598</v>
      </c>
      <c r="B42" s="317" t="s">
        <v>997</v>
      </c>
      <c r="C42" s="331">
        <v>63564760</v>
      </c>
      <c r="D42" s="331"/>
      <c r="E42" s="331">
        <f t="shared" si="0"/>
        <v>63564760</v>
      </c>
      <c r="F42" s="327">
        <v>80000000</v>
      </c>
      <c r="G42" s="327">
        <v>6000000</v>
      </c>
      <c r="H42" s="327">
        <f t="shared" si="1"/>
        <v>74000000</v>
      </c>
      <c r="I42" s="335">
        <v>34000000</v>
      </c>
      <c r="J42" s="335">
        <v>4000000</v>
      </c>
      <c r="K42" s="335">
        <f t="shared" si="2"/>
        <v>30000000</v>
      </c>
    </row>
    <row r="43" spans="1:11" ht="18.75">
      <c r="A43" s="317" t="s">
        <v>370</v>
      </c>
      <c r="B43" s="317" t="s">
        <v>904</v>
      </c>
      <c r="C43" s="331">
        <v>85647220</v>
      </c>
      <c r="D43" s="331"/>
      <c r="E43" s="331">
        <f t="shared" si="0"/>
        <v>85647220</v>
      </c>
      <c r="F43" s="327">
        <v>27800000</v>
      </c>
      <c r="G43" s="327">
        <v>2000000</v>
      </c>
      <c r="H43" s="327">
        <f t="shared" si="1"/>
        <v>25800000</v>
      </c>
      <c r="I43" s="335">
        <v>30000000</v>
      </c>
      <c r="J43" s="335"/>
      <c r="K43" s="335">
        <f t="shared" si="2"/>
        <v>30000000</v>
      </c>
    </row>
    <row r="44" spans="1:11" ht="18.75">
      <c r="A44" s="317" t="s">
        <v>473</v>
      </c>
      <c r="B44" s="317" t="s">
        <v>905</v>
      </c>
      <c r="C44" s="331">
        <v>65000000</v>
      </c>
      <c r="D44" s="331"/>
      <c r="E44" s="331">
        <f t="shared" si="0"/>
        <v>65000000</v>
      </c>
      <c r="F44" s="327">
        <v>34470000</v>
      </c>
      <c r="G44" s="327">
        <v>4000000</v>
      </c>
      <c r="H44" s="327">
        <f t="shared" si="1"/>
        <v>30470000</v>
      </c>
      <c r="I44" s="335">
        <v>20000000</v>
      </c>
      <c r="J44" s="335"/>
      <c r="K44" s="335">
        <f t="shared" si="2"/>
        <v>20000000</v>
      </c>
    </row>
    <row r="45" spans="1:11" ht="18.75">
      <c r="A45" s="317" t="s">
        <v>474</v>
      </c>
      <c r="B45" s="317" t="s">
        <v>906</v>
      </c>
      <c r="C45" s="331">
        <v>47240780</v>
      </c>
      <c r="D45" s="331"/>
      <c r="E45" s="331">
        <f t="shared" si="0"/>
        <v>47240780</v>
      </c>
      <c r="F45" s="327">
        <v>28400000</v>
      </c>
      <c r="G45" s="327">
        <v>3000000</v>
      </c>
      <c r="H45" s="327">
        <f t="shared" si="1"/>
        <v>25400000</v>
      </c>
      <c r="I45" s="335">
        <v>23000000</v>
      </c>
      <c r="J45" s="335"/>
      <c r="K45" s="335">
        <f t="shared" si="2"/>
        <v>23000000</v>
      </c>
    </row>
    <row r="46" spans="1:11" ht="18.75">
      <c r="A46" s="317" t="s">
        <v>481</v>
      </c>
      <c r="B46" s="317" t="s">
        <v>1006</v>
      </c>
      <c r="C46" s="331">
        <v>11156490</v>
      </c>
      <c r="D46" s="331"/>
      <c r="E46" s="331">
        <f t="shared" si="0"/>
        <v>11156490</v>
      </c>
      <c r="F46" s="327">
        <v>3000000</v>
      </c>
      <c r="G46" s="327"/>
      <c r="H46" s="327">
        <f t="shared" si="1"/>
        <v>3000000</v>
      </c>
      <c r="I46" s="335">
        <v>100000000</v>
      </c>
      <c r="J46" s="335"/>
      <c r="K46" s="335">
        <f t="shared" si="2"/>
        <v>100000000</v>
      </c>
    </row>
    <row r="47" spans="1:11" ht="18.75">
      <c r="A47" s="317" t="s">
        <v>349</v>
      </c>
      <c r="B47" s="317" t="s">
        <v>969</v>
      </c>
      <c r="C47" s="331">
        <v>117796850</v>
      </c>
      <c r="D47" s="331"/>
      <c r="E47" s="331">
        <f t="shared" si="0"/>
        <v>117796850</v>
      </c>
      <c r="F47" s="327">
        <v>176000000</v>
      </c>
      <c r="G47" s="327">
        <v>8000000</v>
      </c>
      <c r="H47" s="327">
        <f t="shared" si="1"/>
        <v>168000000</v>
      </c>
      <c r="I47" s="335">
        <v>180000000</v>
      </c>
      <c r="J47" s="335"/>
      <c r="K47" s="335">
        <f t="shared" si="2"/>
        <v>180000000</v>
      </c>
    </row>
    <row r="48" spans="1:11" ht="18.75">
      <c r="A48" s="317" t="s">
        <v>485</v>
      </c>
      <c r="B48" s="317" t="s">
        <v>907</v>
      </c>
      <c r="C48" s="331">
        <v>61020000</v>
      </c>
      <c r="D48" s="331"/>
      <c r="E48" s="331">
        <f t="shared" si="0"/>
        <v>61020000</v>
      </c>
      <c r="F48" s="327">
        <v>600000</v>
      </c>
      <c r="G48" s="327"/>
      <c r="H48" s="327">
        <f t="shared" si="1"/>
        <v>600000</v>
      </c>
      <c r="I48" s="335">
        <v>0</v>
      </c>
      <c r="J48" s="335"/>
      <c r="K48" s="335">
        <f t="shared" si="2"/>
        <v>0</v>
      </c>
    </row>
    <row r="49" spans="1:11" ht="18.75">
      <c r="A49" s="317" t="s">
        <v>361</v>
      </c>
      <c r="B49" s="317" t="s">
        <v>970</v>
      </c>
      <c r="C49" s="331">
        <v>1328763200</v>
      </c>
      <c r="D49" s="331"/>
      <c r="E49" s="331">
        <f t="shared" si="0"/>
        <v>1328763200</v>
      </c>
      <c r="F49" s="327">
        <v>750000000</v>
      </c>
      <c r="G49" s="327">
        <v>117000000</v>
      </c>
      <c r="H49" s="327">
        <f t="shared" si="1"/>
        <v>633000000</v>
      </c>
      <c r="I49" s="335">
        <v>1250000000</v>
      </c>
      <c r="J49" s="335">
        <v>182000000</v>
      </c>
      <c r="K49" s="335">
        <f t="shared" si="2"/>
        <v>1068000000</v>
      </c>
    </row>
    <row r="50" spans="1:11" ht="18.75">
      <c r="A50" s="317" t="s">
        <v>420</v>
      </c>
      <c r="B50" s="317" t="s">
        <v>908</v>
      </c>
      <c r="C50" s="331">
        <v>0</v>
      </c>
      <c r="D50" s="331"/>
      <c r="E50" s="331">
        <f t="shared" si="0"/>
        <v>0</v>
      </c>
      <c r="F50" s="327">
        <v>23600000</v>
      </c>
      <c r="G50" s="327"/>
      <c r="H50" s="327">
        <f t="shared" si="1"/>
        <v>23600000</v>
      </c>
      <c r="I50" s="335">
        <v>50000000</v>
      </c>
      <c r="J50" s="335">
        <v>3000000</v>
      </c>
      <c r="K50" s="335">
        <f t="shared" si="2"/>
        <v>47000000</v>
      </c>
    </row>
    <row r="51" spans="1:11" ht="18.75">
      <c r="A51" s="317" t="s">
        <v>488</v>
      </c>
      <c r="B51" s="317" t="s">
        <v>909</v>
      </c>
      <c r="C51" s="331">
        <v>0</v>
      </c>
      <c r="D51" s="331"/>
      <c r="E51" s="331">
        <f t="shared" si="0"/>
        <v>0</v>
      </c>
      <c r="F51" s="327">
        <v>59250000</v>
      </c>
      <c r="G51" s="327">
        <v>7000000</v>
      </c>
      <c r="H51" s="327">
        <f t="shared" si="1"/>
        <v>52250000</v>
      </c>
      <c r="I51" s="335">
        <v>70000000</v>
      </c>
      <c r="J51" s="335">
        <v>5000000</v>
      </c>
      <c r="K51" s="335">
        <f t="shared" si="2"/>
        <v>65000000</v>
      </c>
    </row>
    <row r="52" spans="1:11" ht="18.75">
      <c r="A52" s="317" t="s">
        <v>367</v>
      </c>
      <c r="B52" s="317" t="s">
        <v>1008</v>
      </c>
      <c r="C52" s="331">
        <v>0</v>
      </c>
      <c r="D52" s="331"/>
      <c r="E52" s="331">
        <f t="shared" si="0"/>
        <v>0</v>
      </c>
      <c r="F52" s="327">
        <v>0</v>
      </c>
      <c r="G52" s="327"/>
      <c r="H52" s="327">
        <f t="shared" si="1"/>
        <v>0</v>
      </c>
      <c r="I52" s="335">
        <v>600000000</v>
      </c>
      <c r="J52" s="335">
        <v>10000000</v>
      </c>
      <c r="K52" s="335">
        <f t="shared" si="2"/>
        <v>590000000</v>
      </c>
    </row>
    <row r="53" spans="1:11" ht="18.75">
      <c r="A53" s="317" t="s">
        <v>250</v>
      </c>
      <c r="B53" s="317" t="s">
        <v>1005</v>
      </c>
      <c r="C53" s="331">
        <v>298905340</v>
      </c>
      <c r="D53" s="331"/>
      <c r="E53" s="331">
        <f t="shared" si="0"/>
        <v>298905340</v>
      </c>
      <c r="F53" s="327">
        <v>12000000</v>
      </c>
      <c r="G53" s="327"/>
      <c r="H53" s="327">
        <f t="shared" si="1"/>
        <v>12000000</v>
      </c>
      <c r="I53" s="335">
        <v>180000000</v>
      </c>
      <c r="J53" s="335">
        <v>18000000</v>
      </c>
      <c r="K53" s="335">
        <f t="shared" si="2"/>
        <v>162000000</v>
      </c>
    </row>
    <row r="54" spans="1:11" ht="18.75">
      <c r="A54" s="317" t="s">
        <v>622</v>
      </c>
      <c r="B54" s="317" t="s">
        <v>910</v>
      </c>
      <c r="C54" s="331">
        <v>0</v>
      </c>
      <c r="D54" s="331"/>
      <c r="E54" s="331">
        <f t="shared" si="0"/>
        <v>0</v>
      </c>
      <c r="F54" s="327">
        <v>2100000</v>
      </c>
      <c r="G54" s="327"/>
      <c r="H54" s="327">
        <f t="shared" si="1"/>
        <v>2100000</v>
      </c>
      <c r="I54" s="335">
        <v>20000000</v>
      </c>
      <c r="J54" s="335"/>
      <c r="K54" s="335">
        <f t="shared" si="2"/>
        <v>20000000</v>
      </c>
    </row>
    <row r="55" spans="1:11" ht="18.75">
      <c r="A55" s="317" t="s">
        <v>623</v>
      </c>
      <c r="B55" s="317" t="s">
        <v>971</v>
      </c>
      <c r="C55" s="331">
        <v>636557250</v>
      </c>
      <c r="D55" s="331"/>
      <c r="E55" s="331">
        <f t="shared" si="0"/>
        <v>636557250</v>
      </c>
      <c r="F55" s="327">
        <v>230000000</v>
      </c>
      <c r="G55" s="327">
        <v>10000000</v>
      </c>
      <c r="H55" s="327">
        <f t="shared" si="1"/>
        <v>220000000</v>
      </c>
      <c r="I55" s="335">
        <v>95000000</v>
      </c>
      <c r="J55" s="335">
        <v>5000000</v>
      </c>
      <c r="K55" s="335">
        <f t="shared" si="2"/>
        <v>90000000</v>
      </c>
    </row>
    <row r="56" spans="1:11" ht="18.75">
      <c r="A56" s="317" t="s">
        <v>866</v>
      </c>
      <c r="B56" s="317" t="s">
        <v>911</v>
      </c>
      <c r="C56" s="331">
        <v>0</v>
      </c>
      <c r="D56" s="331"/>
      <c r="E56" s="331">
        <f t="shared" si="0"/>
        <v>0</v>
      </c>
      <c r="F56" s="327">
        <v>11298796228</v>
      </c>
      <c r="G56" s="327"/>
      <c r="H56" s="327">
        <f t="shared" si="1"/>
        <v>11298796228</v>
      </c>
      <c r="I56" s="335">
        <v>0</v>
      </c>
      <c r="J56" s="335"/>
      <c r="K56" s="335">
        <f t="shared" si="2"/>
        <v>0</v>
      </c>
    </row>
    <row r="57" spans="1:11" ht="18.75">
      <c r="A57" s="317" t="s">
        <v>865</v>
      </c>
      <c r="B57" s="317" t="s">
        <v>912</v>
      </c>
      <c r="C57" s="331">
        <v>0</v>
      </c>
      <c r="D57" s="331"/>
      <c r="E57" s="331">
        <f t="shared" si="0"/>
        <v>0</v>
      </c>
      <c r="F57" s="327">
        <v>1585000000</v>
      </c>
      <c r="G57" s="327">
        <v>36000000</v>
      </c>
      <c r="H57" s="327">
        <f t="shared" si="1"/>
        <v>1549000000</v>
      </c>
      <c r="I57" s="335">
        <v>0</v>
      </c>
      <c r="J57" s="335"/>
      <c r="K57" s="335">
        <f t="shared" si="2"/>
        <v>0</v>
      </c>
    </row>
    <row r="58" spans="1:11" ht="18.75">
      <c r="A58" s="317" t="s">
        <v>871</v>
      </c>
      <c r="B58" s="317" t="s">
        <v>913</v>
      </c>
      <c r="C58" s="331">
        <v>0</v>
      </c>
      <c r="D58" s="331"/>
      <c r="E58" s="331">
        <f t="shared" si="0"/>
        <v>0</v>
      </c>
      <c r="F58" s="327">
        <v>300000</v>
      </c>
      <c r="G58" s="327"/>
      <c r="H58" s="327">
        <f t="shared" si="1"/>
        <v>300000</v>
      </c>
      <c r="I58" s="335">
        <v>0</v>
      </c>
      <c r="J58" s="335"/>
      <c r="K58" s="335">
        <f t="shared" si="2"/>
        <v>0</v>
      </c>
    </row>
    <row r="59" spans="1:11" ht="18.75">
      <c r="A59" s="317" t="s">
        <v>869</v>
      </c>
      <c r="B59" s="317" t="s">
        <v>998</v>
      </c>
      <c r="C59" s="331">
        <v>0</v>
      </c>
      <c r="D59" s="331"/>
      <c r="E59" s="331">
        <f t="shared" si="0"/>
        <v>0</v>
      </c>
      <c r="F59" s="327">
        <v>300000</v>
      </c>
      <c r="G59" s="327"/>
      <c r="H59" s="327">
        <f t="shared" si="1"/>
        <v>300000</v>
      </c>
      <c r="I59" s="335">
        <v>0</v>
      </c>
      <c r="J59" s="335"/>
      <c r="K59" s="335">
        <f t="shared" si="2"/>
        <v>0</v>
      </c>
    </row>
    <row r="60" spans="1:11" ht="18.75">
      <c r="A60" s="317" t="s">
        <v>868</v>
      </c>
      <c r="B60" s="317" t="s">
        <v>1000</v>
      </c>
      <c r="C60" s="331">
        <v>0</v>
      </c>
      <c r="D60" s="331"/>
      <c r="E60" s="331">
        <f t="shared" si="0"/>
        <v>0</v>
      </c>
      <c r="F60" s="327">
        <v>25820000</v>
      </c>
      <c r="G60" s="327"/>
      <c r="H60" s="327">
        <f t="shared" si="1"/>
        <v>25820000</v>
      </c>
      <c r="I60" s="335">
        <v>0</v>
      </c>
      <c r="J60" s="335"/>
      <c r="K60" s="335">
        <f t="shared" si="2"/>
        <v>0</v>
      </c>
    </row>
    <row r="61" spans="1:11" ht="18.75">
      <c r="A61" s="317" t="s">
        <v>870</v>
      </c>
      <c r="B61" s="317" t="s">
        <v>914</v>
      </c>
      <c r="C61" s="331">
        <v>0</v>
      </c>
      <c r="D61" s="331"/>
      <c r="E61" s="331">
        <f t="shared" si="0"/>
        <v>0</v>
      </c>
      <c r="F61" s="327">
        <v>300000</v>
      </c>
      <c r="G61" s="327"/>
      <c r="H61" s="327">
        <f t="shared" si="1"/>
        <v>300000</v>
      </c>
      <c r="I61" s="335">
        <v>0</v>
      </c>
      <c r="J61" s="335"/>
      <c r="K61" s="335">
        <f t="shared" si="2"/>
        <v>0</v>
      </c>
    </row>
    <row r="62" spans="1:11" ht="18.75">
      <c r="A62" s="317" t="s">
        <v>630</v>
      </c>
      <c r="B62" s="317" t="s">
        <v>999</v>
      </c>
      <c r="C62" s="331">
        <v>102113580</v>
      </c>
      <c r="D62" s="331"/>
      <c r="E62" s="331">
        <f t="shared" si="0"/>
        <v>102113580</v>
      </c>
      <c r="F62" s="327">
        <v>110000000</v>
      </c>
      <c r="G62" s="327">
        <v>5000000</v>
      </c>
      <c r="H62" s="327">
        <f t="shared" si="1"/>
        <v>105000000</v>
      </c>
      <c r="I62" s="335">
        <v>90000000</v>
      </c>
      <c r="J62" s="335">
        <v>7000000</v>
      </c>
      <c r="K62" s="335">
        <f t="shared" si="2"/>
        <v>83000000</v>
      </c>
    </row>
    <row r="63" spans="1:11" ht="18.75">
      <c r="A63" s="317" t="s">
        <v>49</v>
      </c>
      <c r="B63" s="317" t="s">
        <v>972</v>
      </c>
      <c r="C63" s="331">
        <v>125875220</v>
      </c>
      <c r="D63" s="331"/>
      <c r="E63" s="331">
        <f t="shared" si="0"/>
        <v>125875220</v>
      </c>
      <c r="F63" s="327">
        <v>53600000</v>
      </c>
      <c r="G63" s="327">
        <v>10000000</v>
      </c>
      <c r="H63" s="327">
        <f t="shared" si="1"/>
        <v>43600000</v>
      </c>
      <c r="I63" s="335">
        <v>4250000000</v>
      </c>
      <c r="J63" s="335">
        <v>18000000</v>
      </c>
      <c r="K63" s="335">
        <f t="shared" si="2"/>
        <v>4232000000</v>
      </c>
    </row>
    <row r="64" spans="1:11" ht="18.75">
      <c r="A64" s="317" t="s">
        <v>647</v>
      </c>
      <c r="B64" s="317" t="s">
        <v>1009</v>
      </c>
      <c r="C64" s="331">
        <v>0</v>
      </c>
      <c r="D64" s="331"/>
      <c r="E64" s="331">
        <f t="shared" si="0"/>
        <v>0</v>
      </c>
      <c r="F64" s="327">
        <v>0</v>
      </c>
      <c r="G64" s="327"/>
      <c r="H64" s="327">
        <f t="shared" si="1"/>
        <v>0</v>
      </c>
      <c r="I64" s="335">
        <v>0</v>
      </c>
      <c r="J64" s="335"/>
      <c r="K64" s="335">
        <f t="shared" si="2"/>
        <v>0</v>
      </c>
    </row>
    <row r="65" spans="1:11" ht="18.75">
      <c r="A65" s="317" t="s">
        <v>497</v>
      </c>
      <c r="B65" s="317" t="s">
        <v>915</v>
      </c>
      <c r="C65" s="331">
        <v>19003000</v>
      </c>
      <c r="D65" s="331"/>
      <c r="E65" s="331">
        <f t="shared" si="0"/>
        <v>19003000</v>
      </c>
      <c r="F65" s="327">
        <v>6675000</v>
      </c>
      <c r="G65" s="327"/>
      <c r="H65" s="327">
        <f t="shared" si="1"/>
        <v>6675000</v>
      </c>
      <c r="I65" s="335">
        <v>29000000</v>
      </c>
      <c r="J65" s="335"/>
      <c r="K65" s="335">
        <f t="shared" si="2"/>
        <v>29000000</v>
      </c>
    </row>
    <row r="66" spans="1:11" ht="18.75">
      <c r="A66" s="317" t="s">
        <v>476</v>
      </c>
      <c r="B66" s="317" t="s">
        <v>916</v>
      </c>
      <c r="C66" s="331">
        <v>22422590</v>
      </c>
      <c r="D66" s="331"/>
      <c r="E66" s="331">
        <f t="shared" si="0"/>
        <v>22422590</v>
      </c>
      <c r="F66" s="327">
        <v>0</v>
      </c>
      <c r="G66" s="327"/>
      <c r="H66" s="327">
        <f t="shared" si="1"/>
        <v>0</v>
      </c>
      <c r="I66" s="335">
        <v>20000000</v>
      </c>
      <c r="J66" s="335"/>
      <c r="K66" s="335">
        <f t="shared" si="2"/>
        <v>20000000</v>
      </c>
    </row>
    <row r="67" spans="1:11" ht="18.75">
      <c r="A67" s="317" t="s">
        <v>57</v>
      </c>
      <c r="B67" s="317" t="s">
        <v>917</v>
      </c>
      <c r="C67" s="331">
        <v>4121110</v>
      </c>
      <c r="D67" s="331"/>
      <c r="E67" s="331">
        <f t="shared" si="0"/>
        <v>4121110</v>
      </c>
      <c r="F67" s="327">
        <v>0</v>
      </c>
      <c r="G67" s="327"/>
      <c r="H67" s="327">
        <f t="shared" si="1"/>
        <v>0</v>
      </c>
      <c r="I67" s="335">
        <v>20000000</v>
      </c>
      <c r="J67" s="335"/>
      <c r="K67" s="335">
        <f t="shared" si="2"/>
        <v>20000000</v>
      </c>
    </row>
    <row r="68" spans="1:11" ht="18.75">
      <c r="A68" s="317" t="s">
        <v>0</v>
      </c>
      <c r="B68" s="317" t="s">
        <v>973</v>
      </c>
      <c r="C68" s="331">
        <v>397508010</v>
      </c>
      <c r="D68" s="331"/>
      <c r="E68" s="331">
        <f t="shared" si="0"/>
        <v>397508010</v>
      </c>
      <c r="F68" s="327">
        <v>50173000</v>
      </c>
      <c r="G68" s="327">
        <v>7000000</v>
      </c>
      <c r="H68" s="327">
        <f t="shared" si="1"/>
        <v>43173000</v>
      </c>
      <c r="I68" s="335">
        <v>14500000000</v>
      </c>
      <c r="J68" s="335">
        <v>848000000</v>
      </c>
      <c r="K68" s="335">
        <f t="shared" si="2"/>
        <v>13652000000</v>
      </c>
    </row>
    <row r="69" spans="1:11" ht="18.75">
      <c r="A69" s="317" t="s">
        <v>266</v>
      </c>
      <c r="B69" s="317" t="s">
        <v>918</v>
      </c>
      <c r="C69" s="331">
        <v>195410900</v>
      </c>
      <c r="D69" s="331"/>
      <c r="E69" s="331">
        <f t="shared" ref="E69:E129" si="3">C69-D69</f>
        <v>195410900</v>
      </c>
      <c r="F69" s="327">
        <v>358000000</v>
      </c>
      <c r="G69" s="327">
        <v>30000000</v>
      </c>
      <c r="H69" s="327">
        <f t="shared" ref="H69:H129" si="4">F69-G69</f>
        <v>328000000</v>
      </c>
      <c r="I69" s="335">
        <v>577000000</v>
      </c>
      <c r="J69" s="335">
        <v>22000000</v>
      </c>
      <c r="K69" s="335">
        <f t="shared" ref="K69:K129" si="5">I69-J69</f>
        <v>555000000</v>
      </c>
    </row>
    <row r="70" spans="1:11" ht="18.75">
      <c r="A70" s="317" t="s">
        <v>428</v>
      </c>
      <c r="B70" s="317" t="s">
        <v>974</v>
      </c>
      <c r="C70" s="331">
        <v>110899600</v>
      </c>
      <c r="D70" s="331"/>
      <c r="E70" s="331">
        <f t="shared" si="3"/>
        <v>110899600</v>
      </c>
      <c r="F70" s="327">
        <v>104400000</v>
      </c>
      <c r="G70" s="327"/>
      <c r="H70" s="327">
        <f t="shared" si="4"/>
        <v>104400000</v>
      </c>
      <c r="I70" s="335">
        <v>145000000</v>
      </c>
      <c r="J70" s="335"/>
      <c r="K70" s="335">
        <f t="shared" si="5"/>
        <v>145000000</v>
      </c>
    </row>
    <row r="71" spans="1:11" ht="18.75">
      <c r="A71" s="317" t="s">
        <v>435</v>
      </c>
      <c r="B71" s="317" t="s">
        <v>919</v>
      </c>
      <c r="C71" s="331">
        <v>0</v>
      </c>
      <c r="D71" s="331"/>
      <c r="E71" s="331">
        <f t="shared" si="3"/>
        <v>0</v>
      </c>
      <c r="F71" s="327">
        <v>1500000</v>
      </c>
      <c r="G71" s="327"/>
      <c r="H71" s="327">
        <f t="shared" si="4"/>
        <v>1500000</v>
      </c>
      <c r="I71" s="335">
        <v>0</v>
      </c>
      <c r="J71" s="335"/>
      <c r="K71" s="335">
        <f t="shared" si="5"/>
        <v>0</v>
      </c>
    </row>
    <row r="72" spans="1:11" ht="18.75">
      <c r="A72" s="317" t="s">
        <v>436</v>
      </c>
      <c r="B72" s="317" t="s">
        <v>920</v>
      </c>
      <c r="C72" s="331">
        <v>0</v>
      </c>
      <c r="D72" s="331"/>
      <c r="E72" s="331">
        <f t="shared" si="3"/>
        <v>0</v>
      </c>
      <c r="F72" s="327">
        <v>1800000</v>
      </c>
      <c r="G72" s="327"/>
      <c r="H72" s="327">
        <f t="shared" si="4"/>
        <v>1800000</v>
      </c>
      <c r="I72" s="335"/>
      <c r="J72" s="335"/>
      <c r="K72" s="335">
        <f t="shared" si="5"/>
        <v>0</v>
      </c>
    </row>
    <row r="73" spans="1:11" ht="18.75">
      <c r="A73" s="317" t="s">
        <v>437</v>
      </c>
      <c r="B73" s="317" t="s">
        <v>921</v>
      </c>
      <c r="C73" s="331">
        <v>0</v>
      </c>
      <c r="D73" s="331"/>
      <c r="E73" s="331">
        <f t="shared" si="3"/>
        <v>0</v>
      </c>
      <c r="F73" s="327">
        <v>6000000</v>
      </c>
      <c r="G73" s="327"/>
      <c r="H73" s="327">
        <f t="shared" si="4"/>
        <v>6000000</v>
      </c>
      <c r="I73" s="335">
        <v>0</v>
      </c>
      <c r="J73" s="335"/>
      <c r="K73" s="335">
        <f t="shared" si="5"/>
        <v>0</v>
      </c>
    </row>
    <row r="74" spans="1:11" ht="18.75">
      <c r="A74" s="317" t="s">
        <v>439</v>
      </c>
      <c r="B74" s="317" t="s">
        <v>975</v>
      </c>
      <c r="C74" s="331">
        <v>0</v>
      </c>
      <c r="D74" s="331"/>
      <c r="E74" s="331">
        <f t="shared" si="3"/>
        <v>0</v>
      </c>
      <c r="F74" s="327">
        <v>58000000</v>
      </c>
      <c r="G74" s="327">
        <v>2000000</v>
      </c>
      <c r="H74" s="327">
        <f t="shared" si="4"/>
        <v>56000000</v>
      </c>
      <c r="I74" s="335">
        <v>35000000</v>
      </c>
      <c r="J74" s="335">
        <v>10000000</v>
      </c>
      <c r="K74" s="335">
        <f t="shared" si="5"/>
        <v>25000000</v>
      </c>
    </row>
    <row r="75" spans="1:11" ht="18.75">
      <c r="A75" s="317" t="s">
        <v>238</v>
      </c>
      <c r="B75" s="317" t="s">
        <v>922</v>
      </c>
      <c r="C75" s="331">
        <v>46643190</v>
      </c>
      <c r="D75" s="331"/>
      <c r="E75" s="331">
        <f t="shared" si="3"/>
        <v>46643190</v>
      </c>
      <c r="F75" s="327">
        <v>82040000</v>
      </c>
      <c r="G75" s="327">
        <v>8000000</v>
      </c>
      <c r="H75" s="327">
        <f t="shared" si="4"/>
        <v>74040000</v>
      </c>
      <c r="I75" s="335">
        <v>80000000</v>
      </c>
      <c r="J75" s="335">
        <v>9000000</v>
      </c>
      <c r="K75" s="335">
        <f t="shared" si="5"/>
        <v>71000000</v>
      </c>
    </row>
    <row r="76" spans="1:11" ht="18.75">
      <c r="A76" s="317" t="s">
        <v>58</v>
      </c>
      <c r="B76" s="317" t="s">
        <v>976</v>
      </c>
      <c r="C76" s="331">
        <v>71314300</v>
      </c>
      <c r="D76" s="331"/>
      <c r="E76" s="331">
        <f t="shared" si="3"/>
        <v>71314300</v>
      </c>
      <c r="F76" s="327">
        <v>30000000</v>
      </c>
      <c r="G76" s="327">
        <v>2000000</v>
      </c>
      <c r="H76" s="327">
        <f t="shared" si="4"/>
        <v>28000000</v>
      </c>
      <c r="I76" s="335">
        <v>700000000</v>
      </c>
      <c r="J76" s="335">
        <v>13000000</v>
      </c>
      <c r="K76" s="335">
        <f t="shared" si="5"/>
        <v>687000000</v>
      </c>
    </row>
    <row r="77" spans="1:11" ht="18.75">
      <c r="A77" s="317" t="s">
        <v>66</v>
      </c>
      <c r="B77" s="317" t="s">
        <v>923</v>
      </c>
      <c r="C77" s="331">
        <v>359386330</v>
      </c>
      <c r="D77" s="331"/>
      <c r="E77" s="331">
        <f t="shared" si="3"/>
        <v>359386330</v>
      </c>
      <c r="F77" s="327">
        <v>162166000</v>
      </c>
      <c r="G77" s="327">
        <v>15000000</v>
      </c>
      <c r="H77" s="327">
        <f t="shared" si="4"/>
        <v>147166000</v>
      </c>
      <c r="I77" s="335">
        <v>200000000</v>
      </c>
      <c r="J77" s="335">
        <v>18000000</v>
      </c>
      <c r="K77" s="335">
        <f t="shared" si="5"/>
        <v>182000000</v>
      </c>
    </row>
    <row r="78" spans="1:11" ht="18.75">
      <c r="A78" s="317" t="s">
        <v>71</v>
      </c>
      <c r="B78" s="317" t="s">
        <v>1007</v>
      </c>
      <c r="C78" s="331">
        <v>120429750</v>
      </c>
      <c r="D78" s="331"/>
      <c r="E78" s="331">
        <f t="shared" si="3"/>
        <v>120429750</v>
      </c>
      <c r="F78" s="327">
        <v>25000000</v>
      </c>
      <c r="G78" s="327">
        <v>4000000</v>
      </c>
      <c r="H78" s="327">
        <f t="shared" si="4"/>
        <v>21000000</v>
      </c>
      <c r="I78" s="335">
        <v>300000000</v>
      </c>
      <c r="J78" s="335">
        <v>47000000</v>
      </c>
      <c r="K78" s="335">
        <f t="shared" si="5"/>
        <v>253000000</v>
      </c>
    </row>
    <row r="79" spans="1:11" ht="18.75">
      <c r="A79" s="317" t="s">
        <v>42</v>
      </c>
      <c r="B79" s="317" t="s">
        <v>977</v>
      </c>
      <c r="C79" s="331">
        <v>374167860</v>
      </c>
      <c r="D79" s="331"/>
      <c r="E79" s="331">
        <f t="shared" si="3"/>
        <v>374167860</v>
      </c>
      <c r="F79" s="327">
        <v>15925000</v>
      </c>
      <c r="G79" s="327"/>
      <c r="H79" s="327">
        <f t="shared" si="4"/>
        <v>15925000</v>
      </c>
      <c r="I79" s="335">
        <v>400000000</v>
      </c>
      <c r="J79" s="335">
        <v>23000000</v>
      </c>
      <c r="K79" s="335">
        <f t="shared" si="5"/>
        <v>377000000</v>
      </c>
    </row>
    <row r="80" spans="1:11" ht="18.75">
      <c r="A80" s="317" t="s">
        <v>657</v>
      </c>
      <c r="B80" s="317" t="s">
        <v>924</v>
      </c>
      <c r="C80" s="331">
        <v>43996550</v>
      </c>
      <c r="D80" s="331"/>
      <c r="E80" s="331">
        <f t="shared" si="3"/>
        <v>43996550</v>
      </c>
      <c r="F80" s="327">
        <v>12100000</v>
      </c>
      <c r="G80" s="327"/>
      <c r="H80" s="327">
        <f t="shared" si="4"/>
        <v>12100000</v>
      </c>
      <c r="I80" s="335">
        <v>8000000000</v>
      </c>
      <c r="J80" s="335"/>
      <c r="K80" s="335">
        <f t="shared" si="5"/>
        <v>8000000000</v>
      </c>
    </row>
    <row r="81" spans="1:11" ht="18.75">
      <c r="A81" s="317" t="s">
        <v>272</v>
      </c>
      <c r="B81" s="317" t="s">
        <v>925</v>
      </c>
      <c r="C81" s="331">
        <v>142338190</v>
      </c>
      <c r="D81" s="331"/>
      <c r="E81" s="331">
        <f t="shared" si="3"/>
        <v>142338190</v>
      </c>
      <c r="F81" s="327">
        <v>44600000</v>
      </c>
      <c r="G81" s="327">
        <v>4000000</v>
      </c>
      <c r="H81" s="327">
        <f t="shared" si="4"/>
        <v>40600000</v>
      </c>
      <c r="I81" s="335">
        <v>100000000</v>
      </c>
      <c r="J81" s="335">
        <v>3000000</v>
      </c>
      <c r="K81" s="335">
        <f t="shared" si="5"/>
        <v>97000000</v>
      </c>
    </row>
    <row r="82" spans="1:11" ht="18.75">
      <c r="A82" s="317" t="s">
        <v>278</v>
      </c>
      <c r="B82" s="317" t="s">
        <v>978</v>
      </c>
      <c r="C82" s="331">
        <v>225948000</v>
      </c>
      <c r="D82" s="331"/>
      <c r="E82" s="331">
        <f t="shared" si="3"/>
        <v>225948000</v>
      </c>
      <c r="F82" s="327">
        <v>64488000</v>
      </c>
      <c r="G82" s="327">
        <v>2000000</v>
      </c>
      <c r="H82" s="327">
        <f t="shared" si="4"/>
        <v>62488000</v>
      </c>
      <c r="I82" s="335">
        <v>70000000</v>
      </c>
      <c r="J82" s="335">
        <v>10000000</v>
      </c>
      <c r="K82" s="335">
        <f t="shared" si="5"/>
        <v>60000000</v>
      </c>
    </row>
    <row r="83" spans="1:11" ht="18.75">
      <c r="A83" s="317" t="s">
        <v>276</v>
      </c>
      <c r="B83" s="317" t="s">
        <v>979</v>
      </c>
      <c r="C83" s="331">
        <v>25000000</v>
      </c>
      <c r="D83" s="331"/>
      <c r="E83" s="331">
        <f t="shared" si="3"/>
        <v>25000000</v>
      </c>
      <c r="F83" s="327">
        <v>16700000</v>
      </c>
      <c r="G83" s="327"/>
      <c r="H83" s="327">
        <f t="shared" si="4"/>
        <v>16700000</v>
      </c>
      <c r="I83" s="335">
        <v>10000000</v>
      </c>
      <c r="J83" s="335"/>
      <c r="K83" s="335">
        <f t="shared" si="5"/>
        <v>10000000</v>
      </c>
    </row>
    <row r="84" spans="1:11" ht="18.75">
      <c r="A84" s="317" t="s">
        <v>521</v>
      </c>
      <c r="B84" s="317" t="s">
        <v>926</v>
      </c>
      <c r="C84" s="331">
        <v>0</v>
      </c>
      <c r="D84" s="331"/>
      <c r="E84" s="331">
        <f t="shared" si="3"/>
        <v>0</v>
      </c>
      <c r="F84" s="327">
        <v>1200000</v>
      </c>
      <c r="G84" s="327"/>
      <c r="H84" s="327">
        <f t="shared" si="4"/>
        <v>1200000</v>
      </c>
      <c r="I84" s="335">
        <v>0</v>
      </c>
      <c r="J84" s="335"/>
      <c r="K84" s="335">
        <f t="shared" si="5"/>
        <v>0</v>
      </c>
    </row>
    <row r="85" spans="1:11" ht="18.75">
      <c r="A85" s="317" t="s">
        <v>522</v>
      </c>
      <c r="B85" s="317" t="s">
        <v>927</v>
      </c>
      <c r="C85" s="331">
        <v>0</v>
      </c>
      <c r="D85" s="331"/>
      <c r="E85" s="331">
        <f t="shared" si="3"/>
        <v>0</v>
      </c>
      <c r="F85" s="327">
        <v>1800000</v>
      </c>
      <c r="G85" s="327"/>
      <c r="H85" s="327">
        <f t="shared" si="4"/>
        <v>1800000</v>
      </c>
      <c r="I85" s="335">
        <v>0</v>
      </c>
      <c r="J85" s="335"/>
      <c r="K85" s="335">
        <f t="shared" si="5"/>
        <v>0</v>
      </c>
    </row>
    <row r="86" spans="1:11" ht="18.75">
      <c r="A86" s="317" t="s">
        <v>523</v>
      </c>
      <c r="B86" s="317" t="s">
        <v>928</v>
      </c>
      <c r="C86" s="331">
        <v>0</v>
      </c>
      <c r="D86" s="331"/>
      <c r="E86" s="331">
        <f t="shared" si="3"/>
        <v>0</v>
      </c>
      <c r="F86" s="327">
        <v>480000</v>
      </c>
      <c r="G86" s="327"/>
      <c r="H86" s="327">
        <f t="shared" si="4"/>
        <v>480000</v>
      </c>
      <c r="I86" s="335">
        <v>0</v>
      </c>
      <c r="J86" s="335"/>
      <c r="K86" s="335">
        <f t="shared" si="5"/>
        <v>0</v>
      </c>
    </row>
    <row r="87" spans="1:11" ht="18.75">
      <c r="A87" s="317" t="s">
        <v>286</v>
      </c>
      <c r="B87" s="317" t="s">
        <v>980</v>
      </c>
      <c r="C87" s="331">
        <v>510128330</v>
      </c>
      <c r="D87" s="331"/>
      <c r="E87" s="331">
        <f t="shared" si="3"/>
        <v>510128330</v>
      </c>
      <c r="F87" s="327">
        <v>270804000</v>
      </c>
      <c r="G87" s="327">
        <v>10000000</v>
      </c>
      <c r="H87" s="327">
        <f t="shared" si="4"/>
        <v>260804000</v>
      </c>
      <c r="I87" s="335">
        <v>300000000</v>
      </c>
      <c r="J87" s="335"/>
      <c r="K87" s="335">
        <f t="shared" si="5"/>
        <v>300000000</v>
      </c>
    </row>
    <row r="88" spans="1:11" ht="18.75">
      <c r="A88" s="317" t="s">
        <v>287</v>
      </c>
      <c r="B88" s="317" t="s">
        <v>981</v>
      </c>
      <c r="C88" s="331">
        <v>0</v>
      </c>
      <c r="D88" s="331"/>
      <c r="E88" s="331">
        <f t="shared" si="3"/>
        <v>0</v>
      </c>
      <c r="F88" s="327">
        <v>40000000</v>
      </c>
      <c r="G88" s="327"/>
      <c r="H88" s="327">
        <f t="shared" si="4"/>
        <v>40000000</v>
      </c>
      <c r="I88" s="335">
        <v>0</v>
      </c>
      <c r="J88" s="335"/>
      <c r="K88" s="335">
        <f t="shared" si="5"/>
        <v>0</v>
      </c>
    </row>
    <row r="89" spans="1:11" ht="18.75">
      <c r="A89" s="317" t="s">
        <v>289</v>
      </c>
      <c r="B89" s="317" t="s">
        <v>929</v>
      </c>
      <c r="C89" s="331">
        <v>303127020</v>
      </c>
      <c r="D89" s="331"/>
      <c r="E89" s="331">
        <f t="shared" si="3"/>
        <v>303127020</v>
      </c>
      <c r="F89" s="327">
        <v>6000000</v>
      </c>
      <c r="G89" s="327"/>
      <c r="H89" s="327">
        <f t="shared" si="4"/>
        <v>6000000</v>
      </c>
      <c r="I89" s="335">
        <v>0</v>
      </c>
      <c r="J89" s="335"/>
      <c r="K89" s="335">
        <f t="shared" si="5"/>
        <v>0</v>
      </c>
    </row>
    <row r="90" spans="1:11" ht="18.75">
      <c r="A90" s="317" t="s">
        <v>268</v>
      </c>
      <c r="B90" s="317" t="s">
        <v>982</v>
      </c>
      <c r="C90" s="331">
        <v>139193400</v>
      </c>
      <c r="D90" s="331"/>
      <c r="E90" s="331">
        <f t="shared" si="3"/>
        <v>139193400</v>
      </c>
      <c r="F90" s="327">
        <v>281000000</v>
      </c>
      <c r="G90" s="327">
        <v>3000000</v>
      </c>
      <c r="H90" s="327">
        <f t="shared" si="4"/>
        <v>278000000</v>
      </c>
      <c r="I90" s="335">
        <v>300000000</v>
      </c>
      <c r="J90" s="335"/>
      <c r="K90" s="335">
        <f t="shared" si="5"/>
        <v>300000000</v>
      </c>
    </row>
    <row r="91" spans="1:11" ht="18.75">
      <c r="A91" s="317" t="s">
        <v>313</v>
      </c>
      <c r="B91" s="317" t="s">
        <v>983</v>
      </c>
      <c r="C91" s="331">
        <v>293258730</v>
      </c>
      <c r="D91" s="331"/>
      <c r="E91" s="331">
        <f t="shared" si="3"/>
        <v>293258730</v>
      </c>
      <c r="F91" s="327">
        <v>100000000</v>
      </c>
      <c r="G91" s="327"/>
      <c r="H91" s="327">
        <f t="shared" si="4"/>
        <v>100000000</v>
      </c>
      <c r="I91" s="335">
        <v>90000000</v>
      </c>
      <c r="J91" s="335"/>
      <c r="K91" s="335">
        <f t="shared" si="5"/>
        <v>90000000</v>
      </c>
    </row>
    <row r="92" spans="1:11" ht="18.75">
      <c r="A92" s="317" t="s">
        <v>318</v>
      </c>
      <c r="B92" s="317" t="s">
        <v>930</v>
      </c>
      <c r="C92" s="331">
        <v>141425150</v>
      </c>
      <c r="D92" s="331"/>
      <c r="E92" s="331">
        <f t="shared" si="3"/>
        <v>141425150</v>
      </c>
      <c r="F92" s="327">
        <v>40000500</v>
      </c>
      <c r="G92" s="327"/>
      <c r="H92" s="327">
        <f t="shared" si="4"/>
        <v>40000500</v>
      </c>
      <c r="I92" s="335">
        <v>0</v>
      </c>
      <c r="J92" s="335"/>
      <c r="K92" s="335">
        <f t="shared" si="5"/>
        <v>0</v>
      </c>
    </row>
    <row r="93" spans="1:11" ht="18.75">
      <c r="A93" s="317" t="s">
        <v>321</v>
      </c>
      <c r="B93" s="317" t="s">
        <v>931</v>
      </c>
      <c r="C93" s="331">
        <v>127125000</v>
      </c>
      <c r="D93" s="331"/>
      <c r="E93" s="331">
        <f t="shared" si="3"/>
        <v>127125000</v>
      </c>
      <c r="F93" s="327">
        <v>155400000</v>
      </c>
      <c r="G93" s="327">
        <v>10000000</v>
      </c>
      <c r="H93" s="327">
        <f t="shared" si="4"/>
        <v>145400000</v>
      </c>
      <c r="I93" s="335">
        <v>0</v>
      </c>
      <c r="J93" s="335"/>
      <c r="K93" s="335">
        <f t="shared" si="5"/>
        <v>0</v>
      </c>
    </row>
    <row r="94" spans="1:11" ht="18.75">
      <c r="A94" s="317" t="s">
        <v>768</v>
      </c>
      <c r="B94" s="317" t="s">
        <v>316</v>
      </c>
      <c r="C94" s="331">
        <v>0</v>
      </c>
      <c r="D94" s="331"/>
      <c r="E94" s="331">
        <f t="shared" si="3"/>
        <v>0</v>
      </c>
      <c r="F94" s="327">
        <v>600000</v>
      </c>
      <c r="G94" s="327"/>
      <c r="H94" s="327">
        <f t="shared" si="4"/>
        <v>600000</v>
      </c>
      <c r="I94" s="335">
        <v>0</v>
      </c>
      <c r="J94" s="335"/>
      <c r="K94" s="335">
        <f t="shared" si="5"/>
        <v>0</v>
      </c>
    </row>
    <row r="95" spans="1:11" ht="18.75">
      <c r="A95" s="317" t="s">
        <v>307</v>
      </c>
      <c r="B95" s="317" t="s">
        <v>984</v>
      </c>
      <c r="C95" s="331">
        <v>83798540</v>
      </c>
      <c r="D95" s="331"/>
      <c r="E95" s="331">
        <f t="shared" si="3"/>
        <v>83798540</v>
      </c>
      <c r="F95" s="327">
        <v>85500000</v>
      </c>
      <c r="G95" s="327">
        <v>5000000</v>
      </c>
      <c r="H95" s="327">
        <f t="shared" si="4"/>
        <v>80500000</v>
      </c>
      <c r="I95" s="335">
        <v>100000000</v>
      </c>
      <c r="J95" s="335">
        <v>22000000</v>
      </c>
      <c r="K95" s="335">
        <f t="shared" si="5"/>
        <v>78000000</v>
      </c>
    </row>
    <row r="96" spans="1:11" ht="18.75">
      <c r="A96" s="317" t="s">
        <v>72</v>
      </c>
      <c r="B96" s="317" t="s">
        <v>985</v>
      </c>
      <c r="C96" s="331">
        <v>188729165</v>
      </c>
      <c r="D96" s="331"/>
      <c r="E96" s="331">
        <f t="shared" si="3"/>
        <v>188729165</v>
      </c>
      <c r="F96" s="327">
        <v>1563848000</v>
      </c>
      <c r="G96" s="327">
        <v>285000000</v>
      </c>
      <c r="H96" s="327">
        <f t="shared" si="4"/>
        <v>1278848000</v>
      </c>
      <c r="I96" s="335">
        <v>4500000000</v>
      </c>
      <c r="J96" s="335">
        <v>727000000</v>
      </c>
      <c r="K96" s="335">
        <f t="shared" si="5"/>
        <v>3773000000</v>
      </c>
    </row>
    <row r="97" spans="1:11" ht="18.75">
      <c r="A97" s="317" t="s">
        <v>532</v>
      </c>
      <c r="B97" s="317" t="s">
        <v>932</v>
      </c>
      <c r="C97" s="331">
        <v>0</v>
      </c>
      <c r="D97" s="331"/>
      <c r="E97" s="331">
        <f t="shared" si="3"/>
        <v>0</v>
      </c>
      <c r="F97" s="327">
        <v>300000</v>
      </c>
      <c r="G97" s="327"/>
      <c r="H97" s="327">
        <f t="shared" si="4"/>
        <v>300000</v>
      </c>
      <c r="I97" s="335">
        <v>0</v>
      </c>
      <c r="J97" s="335"/>
      <c r="K97" s="335">
        <f t="shared" si="5"/>
        <v>0</v>
      </c>
    </row>
    <row r="98" spans="1:11" ht="18.75">
      <c r="A98" s="317" t="s">
        <v>533</v>
      </c>
      <c r="B98" s="317" t="s">
        <v>933</v>
      </c>
      <c r="C98" s="331">
        <v>0</v>
      </c>
      <c r="D98" s="331"/>
      <c r="E98" s="331">
        <f t="shared" si="3"/>
        <v>0</v>
      </c>
      <c r="F98" s="327">
        <v>1200000</v>
      </c>
      <c r="G98" s="327"/>
      <c r="H98" s="327">
        <f t="shared" si="4"/>
        <v>1200000</v>
      </c>
      <c r="I98" s="335">
        <v>0</v>
      </c>
      <c r="J98" s="335"/>
      <c r="K98" s="335">
        <f t="shared" si="5"/>
        <v>0</v>
      </c>
    </row>
    <row r="99" spans="1:11" ht="18.75">
      <c r="A99" s="317" t="s">
        <v>322</v>
      </c>
      <c r="B99" s="317" t="s">
        <v>535</v>
      </c>
      <c r="C99" s="331">
        <v>1120000000</v>
      </c>
      <c r="D99" s="331"/>
      <c r="E99" s="331">
        <f t="shared" si="3"/>
        <v>1120000000</v>
      </c>
      <c r="F99" s="327">
        <v>100000000</v>
      </c>
      <c r="G99" s="327">
        <v>13000000</v>
      </c>
      <c r="H99" s="327">
        <f t="shared" si="4"/>
        <v>87000000</v>
      </c>
      <c r="I99" s="335">
        <v>1600000000</v>
      </c>
      <c r="J99" s="335">
        <v>1000000</v>
      </c>
      <c r="K99" s="335">
        <f t="shared" si="5"/>
        <v>1599000000</v>
      </c>
    </row>
    <row r="100" spans="1:11" ht="18.75">
      <c r="A100" s="317" t="s">
        <v>95</v>
      </c>
      <c r="B100" s="317" t="s">
        <v>934</v>
      </c>
      <c r="C100" s="331">
        <v>84430210</v>
      </c>
      <c r="D100" s="331"/>
      <c r="E100" s="331">
        <f t="shared" si="3"/>
        <v>84430210</v>
      </c>
      <c r="F100" s="327">
        <v>6900000</v>
      </c>
      <c r="G100" s="327"/>
      <c r="H100" s="327">
        <f t="shared" si="4"/>
        <v>6900000</v>
      </c>
      <c r="I100" s="335">
        <v>52000000</v>
      </c>
      <c r="J100" s="335">
        <v>2000000</v>
      </c>
      <c r="K100" s="335">
        <f t="shared" si="5"/>
        <v>50000000</v>
      </c>
    </row>
    <row r="101" spans="1:11" ht="18.75">
      <c r="A101" s="317" t="s">
        <v>81</v>
      </c>
      <c r="B101" s="317" t="s">
        <v>935</v>
      </c>
      <c r="C101" s="331">
        <v>296307470</v>
      </c>
      <c r="D101" s="331"/>
      <c r="E101" s="331">
        <f t="shared" si="3"/>
        <v>296307470</v>
      </c>
      <c r="F101" s="327">
        <v>27400000</v>
      </c>
      <c r="G101" s="327"/>
      <c r="H101" s="327">
        <f t="shared" si="4"/>
        <v>27400000</v>
      </c>
      <c r="I101" s="335">
        <v>30000000</v>
      </c>
      <c r="J101" s="335"/>
      <c r="K101" s="335">
        <f t="shared" si="5"/>
        <v>30000000</v>
      </c>
    </row>
    <row r="102" spans="1:11" ht="18.75">
      <c r="A102" s="317" t="s">
        <v>691</v>
      </c>
      <c r="B102" s="317" t="s">
        <v>936</v>
      </c>
      <c r="C102" s="331">
        <v>416425340</v>
      </c>
      <c r="D102" s="331"/>
      <c r="E102" s="331">
        <f t="shared" si="3"/>
        <v>416425340</v>
      </c>
      <c r="F102" s="327">
        <v>20000000</v>
      </c>
      <c r="G102" s="327"/>
      <c r="H102" s="327">
        <f t="shared" si="4"/>
        <v>20000000</v>
      </c>
      <c r="I102" s="335">
        <v>90000000</v>
      </c>
      <c r="J102" s="335"/>
      <c r="K102" s="335">
        <f t="shared" si="5"/>
        <v>90000000</v>
      </c>
    </row>
    <row r="103" spans="1:11" ht="18.75">
      <c r="A103" s="317" t="s">
        <v>218</v>
      </c>
      <c r="B103" s="317" t="s">
        <v>937</v>
      </c>
      <c r="C103" s="331">
        <v>2413685650</v>
      </c>
      <c r="D103" s="331"/>
      <c r="E103" s="331">
        <f t="shared" si="3"/>
        <v>2413685650</v>
      </c>
      <c r="F103" s="327">
        <v>300000000</v>
      </c>
      <c r="G103" s="327">
        <v>41000000</v>
      </c>
      <c r="H103" s="327">
        <f t="shared" si="4"/>
        <v>259000000</v>
      </c>
      <c r="I103" s="335">
        <v>600000000</v>
      </c>
      <c r="J103" s="335">
        <v>40000000</v>
      </c>
      <c r="K103" s="335">
        <f t="shared" si="5"/>
        <v>560000000</v>
      </c>
    </row>
    <row r="104" spans="1:11" ht="18.75">
      <c r="A104" s="317" t="s">
        <v>544</v>
      </c>
      <c r="B104" s="317" t="s">
        <v>938</v>
      </c>
      <c r="C104" s="331">
        <v>0</v>
      </c>
      <c r="D104" s="331"/>
      <c r="E104" s="331">
        <f t="shared" si="3"/>
        <v>0</v>
      </c>
      <c r="F104" s="327">
        <v>900000</v>
      </c>
      <c r="G104" s="327"/>
      <c r="H104" s="327">
        <f t="shared" si="4"/>
        <v>900000</v>
      </c>
      <c r="I104" s="335">
        <v>0</v>
      </c>
      <c r="J104" s="335"/>
      <c r="K104" s="335">
        <f t="shared" si="5"/>
        <v>0</v>
      </c>
    </row>
    <row r="105" spans="1:11" ht="18.75">
      <c r="A105" s="317" t="s">
        <v>91</v>
      </c>
      <c r="B105" s="317" t="s">
        <v>939</v>
      </c>
      <c r="C105" s="331">
        <v>27355040</v>
      </c>
      <c r="D105" s="331"/>
      <c r="E105" s="331">
        <f t="shared" si="3"/>
        <v>27355040</v>
      </c>
      <c r="F105" s="327">
        <v>126000000</v>
      </c>
      <c r="G105" s="327"/>
      <c r="H105" s="327">
        <f t="shared" si="4"/>
        <v>126000000</v>
      </c>
      <c r="I105" s="335">
        <v>10000000</v>
      </c>
      <c r="J105" s="335"/>
      <c r="K105" s="335">
        <f t="shared" si="5"/>
        <v>10000000</v>
      </c>
    </row>
    <row r="106" spans="1:11" ht="18.75">
      <c r="A106" s="317" t="s">
        <v>106</v>
      </c>
      <c r="B106" s="317" t="s">
        <v>940</v>
      </c>
      <c r="C106" s="331">
        <v>2667365000</v>
      </c>
      <c r="D106" s="331"/>
      <c r="E106" s="331">
        <f t="shared" si="3"/>
        <v>2667365000</v>
      </c>
      <c r="F106" s="327">
        <v>235500286.07999998</v>
      </c>
      <c r="G106" s="327">
        <v>22000000</v>
      </c>
      <c r="H106" s="327">
        <f t="shared" si="4"/>
        <v>213500286.07999998</v>
      </c>
      <c r="I106" s="335">
        <v>100000000</v>
      </c>
      <c r="J106" s="335"/>
      <c r="K106" s="335">
        <f t="shared" si="5"/>
        <v>100000000</v>
      </c>
    </row>
    <row r="107" spans="1:11" ht="18.75">
      <c r="A107" s="317" t="s">
        <v>251</v>
      </c>
      <c r="B107" s="317" t="s">
        <v>941</v>
      </c>
      <c r="C107" s="331">
        <v>1348328430</v>
      </c>
      <c r="D107" s="331"/>
      <c r="E107" s="331">
        <f t="shared" si="3"/>
        <v>1348328430</v>
      </c>
      <c r="F107" s="327">
        <v>107800000</v>
      </c>
      <c r="G107" s="327">
        <v>7000000</v>
      </c>
      <c r="H107" s="327">
        <f t="shared" si="4"/>
        <v>100800000</v>
      </c>
      <c r="I107" s="335">
        <v>250000000</v>
      </c>
      <c r="J107" s="335">
        <v>7000000</v>
      </c>
      <c r="K107" s="335">
        <f t="shared" si="5"/>
        <v>243000000</v>
      </c>
    </row>
    <row r="108" spans="1:11" ht="18.75">
      <c r="A108" s="317" t="s">
        <v>87</v>
      </c>
      <c r="B108" s="317" t="s">
        <v>942</v>
      </c>
      <c r="C108" s="331">
        <v>24776875.32</v>
      </c>
      <c r="D108" s="331"/>
      <c r="E108" s="331">
        <f t="shared" si="3"/>
        <v>24776875.32</v>
      </c>
      <c r="F108" s="327">
        <v>14000000</v>
      </c>
      <c r="G108" s="327">
        <v>4000000</v>
      </c>
      <c r="H108" s="327">
        <f t="shared" si="4"/>
        <v>10000000</v>
      </c>
      <c r="I108" s="335">
        <v>602000000</v>
      </c>
      <c r="J108" s="335">
        <v>130000000</v>
      </c>
      <c r="K108" s="335">
        <f t="shared" si="5"/>
        <v>472000000</v>
      </c>
    </row>
    <row r="109" spans="1:11" ht="18.75">
      <c r="A109" s="317" t="s">
        <v>542</v>
      </c>
      <c r="B109" s="317" t="s">
        <v>943</v>
      </c>
      <c r="C109" s="331">
        <v>0</v>
      </c>
      <c r="D109" s="331"/>
      <c r="E109" s="331">
        <f t="shared" si="3"/>
        <v>0</v>
      </c>
      <c r="F109" s="327">
        <v>1800000</v>
      </c>
      <c r="G109" s="327"/>
      <c r="H109" s="327">
        <f t="shared" si="4"/>
        <v>1800000</v>
      </c>
      <c r="I109" s="335">
        <v>0</v>
      </c>
      <c r="J109" s="335"/>
      <c r="K109" s="335">
        <f t="shared" si="5"/>
        <v>0</v>
      </c>
    </row>
    <row r="110" spans="1:11" ht="18.75">
      <c r="A110" s="317" t="s">
        <v>198</v>
      </c>
      <c r="B110" s="317" t="s">
        <v>986</v>
      </c>
      <c r="C110" s="331">
        <v>1365368830</v>
      </c>
      <c r="D110" s="331"/>
      <c r="E110" s="331">
        <f t="shared" si="3"/>
        <v>1365368830</v>
      </c>
      <c r="F110" s="327">
        <v>40550000</v>
      </c>
      <c r="G110" s="327"/>
      <c r="H110" s="327">
        <f t="shared" si="4"/>
        <v>40550000</v>
      </c>
      <c r="I110" s="335">
        <v>160000000</v>
      </c>
      <c r="J110" s="335">
        <v>10000000</v>
      </c>
      <c r="K110" s="335">
        <f t="shared" si="5"/>
        <v>150000000</v>
      </c>
    </row>
    <row r="111" spans="1:11" ht="18.75">
      <c r="A111" s="317" t="s">
        <v>201</v>
      </c>
      <c r="B111" s="317" t="s">
        <v>944</v>
      </c>
      <c r="C111" s="331">
        <v>806638069.99999988</v>
      </c>
      <c r="D111" s="331"/>
      <c r="E111" s="331">
        <f t="shared" si="3"/>
        <v>806638069.99999988</v>
      </c>
      <c r="F111" s="327">
        <v>29900000</v>
      </c>
      <c r="G111" s="327">
        <v>4000000</v>
      </c>
      <c r="H111" s="327">
        <f t="shared" si="4"/>
        <v>25900000</v>
      </c>
      <c r="I111" s="335">
        <v>100000000</v>
      </c>
      <c r="J111" s="335"/>
      <c r="K111" s="335">
        <f t="shared" si="5"/>
        <v>100000000</v>
      </c>
    </row>
    <row r="112" spans="1:11" ht="18.75">
      <c r="A112" s="317" t="s">
        <v>204</v>
      </c>
      <c r="B112" s="317" t="s">
        <v>987</v>
      </c>
      <c r="C112" s="331">
        <v>539098140</v>
      </c>
      <c r="D112" s="331"/>
      <c r="E112" s="331">
        <f t="shared" si="3"/>
        <v>539098140</v>
      </c>
      <c r="F112" s="327">
        <v>65755000</v>
      </c>
      <c r="G112" s="327">
        <v>5000000</v>
      </c>
      <c r="H112" s="327">
        <f t="shared" si="4"/>
        <v>60755000</v>
      </c>
      <c r="I112" s="335">
        <v>85000000</v>
      </c>
      <c r="J112" s="335">
        <v>5000000</v>
      </c>
      <c r="K112" s="335">
        <f t="shared" si="5"/>
        <v>80000000</v>
      </c>
    </row>
    <row r="113" spans="1:11" ht="18.75">
      <c r="A113" s="317" t="s">
        <v>208</v>
      </c>
      <c r="B113" s="317" t="s">
        <v>988</v>
      </c>
      <c r="C113" s="331">
        <v>579587170</v>
      </c>
      <c r="D113" s="331"/>
      <c r="E113" s="331">
        <f t="shared" si="3"/>
        <v>579587170</v>
      </c>
      <c r="F113" s="327">
        <v>34000000</v>
      </c>
      <c r="G113" s="327">
        <v>3000000</v>
      </c>
      <c r="H113" s="327">
        <f t="shared" si="4"/>
        <v>31000000</v>
      </c>
      <c r="I113" s="335">
        <v>120000000</v>
      </c>
      <c r="J113" s="335">
        <v>5000000</v>
      </c>
      <c r="K113" s="335">
        <f t="shared" si="5"/>
        <v>115000000</v>
      </c>
    </row>
    <row r="114" spans="1:11" ht="18.75">
      <c r="A114" s="317" t="s">
        <v>110</v>
      </c>
      <c r="B114" s="317" t="s">
        <v>989</v>
      </c>
      <c r="C114" s="331">
        <v>1076383000</v>
      </c>
      <c r="D114" s="331"/>
      <c r="E114" s="331">
        <f t="shared" si="3"/>
        <v>1076383000</v>
      </c>
      <c r="F114" s="327">
        <v>336750000</v>
      </c>
      <c r="G114" s="327">
        <v>40000000</v>
      </c>
      <c r="H114" s="327">
        <f t="shared" si="4"/>
        <v>296750000</v>
      </c>
      <c r="I114" s="335">
        <v>3350000000</v>
      </c>
      <c r="J114" s="335">
        <v>424000000</v>
      </c>
      <c r="K114" s="335">
        <f t="shared" si="5"/>
        <v>2926000000</v>
      </c>
    </row>
    <row r="115" spans="1:11" ht="18.75">
      <c r="A115" s="317" t="s">
        <v>118</v>
      </c>
      <c r="B115" s="317" t="s">
        <v>945</v>
      </c>
      <c r="C115" s="331">
        <v>0</v>
      </c>
      <c r="D115" s="331"/>
      <c r="E115" s="331">
        <f t="shared" si="3"/>
        <v>0</v>
      </c>
      <c r="F115" s="327">
        <v>600000</v>
      </c>
      <c r="G115" s="327"/>
      <c r="H115" s="327">
        <f t="shared" si="4"/>
        <v>600000</v>
      </c>
      <c r="I115" s="335">
        <v>0</v>
      </c>
      <c r="J115" s="335"/>
      <c r="K115" s="335">
        <f t="shared" si="5"/>
        <v>0</v>
      </c>
    </row>
    <row r="116" spans="1:11" ht="18.75">
      <c r="A116" s="317" t="s">
        <v>119</v>
      </c>
      <c r="B116" s="317" t="s">
        <v>1001</v>
      </c>
      <c r="C116" s="331">
        <v>0</v>
      </c>
      <c r="D116" s="331"/>
      <c r="E116" s="331">
        <f t="shared" si="3"/>
        <v>0</v>
      </c>
      <c r="F116" s="327">
        <v>600000</v>
      </c>
      <c r="G116" s="327"/>
      <c r="H116" s="327">
        <f t="shared" si="4"/>
        <v>600000</v>
      </c>
      <c r="I116" s="335">
        <v>0</v>
      </c>
      <c r="J116" s="335"/>
      <c r="K116" s="335">
        <f t="shared" si="5"/>
        <v>0</v>
      </c>
    </row>
    <row r="117" spans="1:11" ht="18.75">
      <c r="A117" s="317" t="s">
        <v>145</v>
      </c>
      <c r="B117" s="317" t="s">
        <v>946</v>
      </c>
      <c r="C117" s="331">
        <v>0</v>
      </c>
      <c r="D117" s="331"/>
      <c r="E117" s="331">
        <f t="shared" si="3"/>
        <v>0</v>
      </c>
      <c r="F117" s="327">
        <v>108200000</v>
      </c>
      <c r="G117" s="327">
        <v>8000000</v>
      </c>
      <c r="H117" s="327">
        <f t="shared" si="4"/>
        <v>100200000</v>
      </c>
      <c r="I117" s="335">
        <v>400000000.11000001</v>
      </c>
      <c r="J117" s="335">
        <v>17000000</v>
      </c>
      <c r="K117" s="335">
        <f t="shared" si="5"/>
        <v>383000000.11000001</v>
      </c>
    </row>
    <row r="118" spans="1:11" ht="18.75">
      <c r="A118" s="317" t="s">
        <v>139</v>
      </c>
      <c r="B118" s="317" t="s">
        <v>947</v>
      </c>
      <c r="C118" s="331">
        <v>4303762400</v>
      </c>
      <c r="D118" s="331"/>
      <c r="E118" s="331">
        <f t="shared" si="3"/>
        <v>4303762400</v>
      </c>
      <c r="F118" s="327">
        <v>187420000</v>
      </c>
      <c r="G118" s="327">
        <v>21000000</v>
      </c>
      <c r="H118" s="327">
        <f t="shared" si="4"/>
        <v>166420000</v>
      </c>
      <c r="I118" s="335">
        <v>150000000</v>
      </c>
      <c r="J118" s="335"/>
      <c r="K118" s="335">
        <f t="shared" si="5"/>
        <v>150000000</v>
      </c>
    </row>
    <row r="119" spans="1:11" ht="18.75">
      <c r="A119" s="317" t="s">
        <v>120</v>
      </c>
      <c r="B119" s="317" t="s">
        <v>948</v>
      </c>
      <c r="C119" s="331">
        <v>1150121810.97</v>
      </c>
      <c r="D119" s="331"/>
      <c r="E119" s="331">
        <f t="shared" si="3"/>
        <v>1150121810.97</v>
      </c>
      <c r="F119" s="327">
        <v>202000000</v>
      </c>
      <c r="G119" s="327">
        <v>20000000</v>
      </c>
      <c r="H119" s="327">
        <f t="shared" si="4"/>
        <v>182000000</v>
      </c>
      <c r="I119" s="335">
        <v>480000000</v>
      </c>
      <c r="J119" s="335">
        <v>32000000</v>
      </c>
      <c r="K119" s="335">
        <f t="shared" si="5"/>
        <v>448000000</v>
      </c>
    </row>
    <row r="120" spans="1:11" ht="18.75">
      <c r="A120" s="317" t="s">
        <v>142</v>
      </c>
      <c r="B120" s="317" t="s">
        <v>990</v>
      </c>
      <c r="C120" s="331">
        <v>268613800</v>
      </c>
      <c r="D120" s="331"/>
      <c r="E120" s="331">
        <f t="shared" si="3"/>
        <v>268613800</v>
      </c>
      <c r="F120" s="327">
        <v>68000000</v>
      </c>
      <c r="G120" s="327">
        <v>10000000</v>
      </c>
      <c r="H120" s="327">
        <f t="shared" si="4"/>
        <v>58000000</v>
      </c>
      <c r="I120" s="335">
        <v>180000000</v>
      </c>
      <c r="J120" s="335">
        <v>19000000</v>
      </c>
      <c r="K120" s="335">
        <f t="shared" si="5"/>
        <v>161000000</v>
      </c>
    </row>
    <row r="121" spans="1:11" ht="18.75">
      <c r="A121" s="317" t="s">
        <v>149</v>
      </c>
      <c r="B121" s="317" t="s">
        <v>991</v>
      </c>
      <c r="C121" s="331">
        <v>147126000</v>
      </c>
      <c r="D121" s="331"/>
      <c r="E121" s="331">
        <f t="shared" si="3"/>
        <v>147126000</v>
      </c>
      <c r="F121" s="327">
        <v>56540000</v>
      </c>
      <c r="G121" s="327">
        <v>6000000</v>
      </c>
      <c r="H121" s="327">
        <f t="shared" si="4"/>
        <v>50540000</v>
      </c>
      <c r="I121" s="335">
        <v>120000000</v>
      </c>
      <c r="J121" s="335">
        <v>3000000</v>
      </c>
      <c r="K121" s="335">
        <f t="shared" si="5"/>
        <v>117000000</v>
      </c>
    </row>
    <row r="122" spans="1:11" ht="18.75">
      <c r="A122" s="317" t="s">
        <v>741</v>
      </c>
      <c r="B122" s="317" t="s">
        <v>949</v>
      </c>
      <c r="C122" s="331">
        <v>0</v>
      </c>
      <c r="D122" s="331"/>
      <c r="E122" s="331">
        <f t="shared" si="3"/>
        <v>0</v>
      </c>
      <c r="F122" s="327">
        <v>1500000</v>
      </c>
      <c r="G122" s="327"/>
      <c r="H122" s="327">
        <f t="shared" si="4"/>
        <v>1500000</v>
      </c>
      <c r="I122" s="335">
        <v>0</v>
      </c>
      <c r="J122" s="335"/>
      <c r="K122" s="335">
        <f t="shared" si="5"/>
        <v>0</v>
      </c>
    </row>
    <row r="123" spans="1:11" ht="18.75">
      <c r="A123" s="317" t="s">
        <v>213</v>
      </c>
      <c r="B123" s="317" t="s">
        <v>992</v>
      </c>
      <c r="C123" s="331">
        <v>623595000</v>
      </c>
      <c r="D123" s="331"/>
      <c r="E123" s="331">
        <f t="shared" si="3"/>
        <v>623595000</v>
      </c>
      <c r="F123" s="327">
        <v>162900000</v>
      </c>
      <c r="G123" s="327">
        <v>7000000</v>
      </c>
      <c r="H123" s="327">
        <f t="shared" si="4"/>
        <v>155900000</v>
      </c>
      <c r="I123" s="335">
        <v>172000000</v>
      </c>
      <c r="J123" s="335">
        <v>12000000</v>
      </c>
      <c r="K123" s="335">
        <f t="shared" si="5"/>
        <v>160000000</v>
      </c>
    </row>
    <row r="124" spans="1:11" ht="18.75">
      <c r="A124" s="317" t="s">
        <v>154</v>
      </c>
      <c r="B124" s="317" t="s">
        <v>157</v>
      </c>
      <c r="C124" s="331">
        <v>81263950</v>
      </c>
      <c r="D124" s="331"/>
      <c r="E124" s="331">
        <f t="shared" si="3"/>
        <v>81263950</v>
      </c>
      <c r="F124" s="327">
        <v>7370000</v>
      </c>
      <c r="G124" s="327"/>
      <c r="H124" s="327">
        <f t="shared" si="4"/>
        <v>7370000</v>
      </c>
      <c r="I124" s="335">
        <v>20000000</v>
      </c>
      <c r="J124" s="335"/>
      <c r="K124" s="335">
        <f t="shared" si="5"/>
        <v>20000000</v>
      </c>
    </row>
    <row r="125" spans="1:11" ht="18.75">
      <c r="A125" s="317" t="s">
        <v>151</v>
      </c>
      <c r="B125" s="317" t="s">
        <v>950</v>
      </c>
      <c r="C125" s="331">
        <v>0</v>
      </c>
      <c r="D125" s="331"/>
      <c r="E125" s="331">
        <f t="shared" si="3"/>
        <v>0</v>
      </c>
      <c r="F125" s="327">
        <v>6200000</v>
      </c>
      <c r="G125" s="327"/>
      <c r="H125" s="327">
        <f t="shared" si="4"/>
        <v>6200000</v>
      </c>
      <c r="I125" s="335">
        <v>20000000</v>
      </c>
      <c r="J125" s="335"/>
      <c r="K125" s="335">
        <f t="shared" si="5"/>
        <v>20000000</v>
      </c>
    </row>
    <row r="126" spans="1:11" ht="18.75">
      <c r="A126" s="317" t="s">
        <v>769</v>
      </c>
      <c r="B126" s="317" t="s">
        <v>232</v>
      </c>
      <c r="C126" s="331">
        <v>330862870</v>
      </c>
      <c r="D126" s="331"/>
      <c r="E126" s="331">
        <f t="shared" si="3"/>
        <v>330862870</v>
      </c>
      <c r="F126" s="327">
        <v>80000000</v>
      </c>
      <c r="G126" s="327">
        <v>10000000</v>
      </c>
      <c r="H126" s="327">
        <f t="shared" si="4"/>
        <v>70000000</v>
      </c>
      <c r="I126" s="335">
        <v>100000000</v>
      </c>
      <c r="J126" s="335"/>
      <c r="K126" s="335">
        <f t="shared" si="5"/>
        <v>100000000</v>
      </c>
    </row>
    <row r="127" spans="1:11" ht="18.75">
      <c r="A127" s="317" t="s">
        <v>755</v>
      </c>
      <c r="B127" s="317" t="s">
        <v>1065</v>
      </c>
      <c r="C127" s="331">
        <v>73069190</v>
      </c>
      <c r="D127" s="331"/>
      <c r="E127" s="331">
        <f t="shared" si="3"/>
        <v>73069190</v>
      </c>
      <c r="F127" s="327">
        <v>12000000</v>
      </c>
      <c r="G127" s="327"/>
      <c r="H127" s="327">
        <f t="shared" si="4"/>
        <v>12000000</v>
      </c>
      <c r="I127" s="335">
        <v>20000000</v>
      </c>
      <c r="J127" s="335"/>
      <c r="K127" s="335">
        <f t="shared" si="5"/>
        <v>20000000</v>
      </c>
    </row>
    <row r="128" spans="1:11" ht="18.75">
      <c r="A128" s="317" t="s">
        <v>832</v>
      </c>
      <c r="B128" s="317" t="s">
        <v>952</v>
      </c>
      <c r="C128" s="331">
        <v>263917150</v>
      </c>
      <c r="D128" s="331"/>
      <c r="E128" s="331">
        <f t="shared" si="3"/>
        <v>263917150</v>
      </c>
      <c r="F128" s="327">
        <v>0</v>
      </c>
      <c r="G128" s="327"/>
      <c r="H128" s="327">
        <f t="shared" si="4"/>
        <v>0</v>
      </c>
      <c r="I128" s="335">
        <v>0</v>
      </c>
      <c r="J128" s="335"/>
      <c r="K128" s="335">
        <f t="shared" si="5"/>
        <v>0</v>
      </c>
    </row>
    <row r="129" spans="1:11" ht="18.75">
      <c r="A129" s="317"/>
      <c r="B129" s="318" t="s">
        <v>26</v>
      </c>
      <c r="C129" s="332">
        <v>29337296067.84</v>
      </c>
      <c r="D129" s="332"/>
      <c r="E129" s="332">
        <f t="shared" si="3"/>
        <v>29337296067.84</v>
      </c>
      <c r="F129" s="328">
        <v>28710805014.080002</v>
      </c>
      <c r="G129" s="328">
        <v>1023000000</v>
      </c>
      <c r="H129" s="328">
        <f t="shared" si="4"/>
        <v>27687805014.080002</v>
      </c>
      <c r="I129" s="336">
        <v>50296000000.110001</v>
      </c>
      <c r="J129" s="336">
        <v>1315000000</v>
      </c>
      <c r="K129" s="336">
        <f t="shared" si="5"/>
        <v>48981000000.110001</v>
      </c>
    </row>
    <row r="134" spans="1:11" ht="21">
      <c r="G134" s="337"/>
      <c r="H134" s="321"/>
    </row>
    <row r="135" spans="1:11" ht="18.75">
      <c r="F135" s="323"/>
      <c r="G135" s="337"/>
      <c r="H135" s="322"/>
      <c r="J135" s="323"/>
    </row>
    <row r="136" spans="1:11">
      <c r="F136" s="322"/>
      <c r="H136" s="323"/>
      <c r="J136" s="322"/>
    </row>
    <row r="137" spans="1:11">
      <c r="H137" s="322"/>
      <c r="J137" s="323"/>
    </row>
    <row r="138" spans="1:11">
      <c r="H138" s="323"/>
      <c r="J138" s="322"/>
    </row>
    <row r="139" spans="1:11">
      <c r="H139" s="322"/>
      <c r="J139" s="323"/>
    </row>
    <row r="140" spans="1:11">
      <c r="H140" s="323"/>
      <c r="J140" s="322"/>
    </row>
    <row r="141" spans="1:11">
      <c r="H141" s="322"/>
      <c r="J141" s="323"/>
    </row>
    <row r="142" spans="1:11">
      <c r="H142" s="323"/>
      <c r="J142" s="322"/>
    </row>
    <row r="143" spans="1:11">
      <c r="G143" s="322"/>
      <c r="H143" s="322"/>
      <c r="J143" s="323"/>
    </row>
    <row r="144" spans="1:11">
      <c r="G144" s="322"/>
      <c r="H144" s="323"/>
      <c r="J144" s="322"/>
    </row>
    <row r="145" spans="7:10">
      <c r="G145" s="322"/>
      <c r="H145" s="322"/>
    </row>
    <row r="146" spans="7:10">
      <c r="G146" s="322"/>
      <c r="H146" s="323"/>
      <c r="J146" s="322"/>
    </row>
    <row r="147" spans="7:10">
      <c r="G147" s="324"/>
      <c r="H147" s="322"/>
      <c r="J147" s="322"/>
    </row>
    <row r="148" spans="7:10">
      <c r="G148" s="322"/>
      <c r="H148" s="323"/>
      <c r="J148" s="323"/>
    </row>
    <row r="149" spans="7:10">
      <c r="G149" s="322"/>
      <c r="H149" s="322"/>
      <c r="J149" s="322"/>
    </row>
    <row r="150" spans="7:10">
      <c r="G150" s="322"/>
      <c r="H150" s="323"/>
      <c r="J150" s="323"/>
    </row>
    <row r="151" spans="7:10">
      <c r="G151" s="322"/>
      <c r="H151" s="322"/>
    </row>
    <row r="152" spans="7:10">
      <c r="G152" s="322"/>
      <c r="H152" s="323"/>
    </row>
    <row r="153" spans="7:10">
      <c r="G153" s="322"/>
      <c r="H153" s="322"/>
    </row>
    <row r="154" spans="7:10">
      <c r="G154" s="322"/>
      <c r="H154" s="323"/>
    </row>
    <row r="155" spans="7:10">
      <c r="G155" s="322"/>
      <c r="H155" s="322"/>
    </row>
    <row r="156" spans="7:10">
      <c r="H156" s="323"/>
    </row>
    <row r="157" spans="7:10">
      <c r="H157" s="322"/>
    </row>
    <row r="158" spans="7:10">
      <c r="H158" s="323"/>
    </row>
    <row r="159" spans="7:10">
      <c r="H159" s="322"/>
    </row>
    <row r="160" spans="7:10">
      <c r="H160" s="323"/>
    </row>
    <row r="161" spans="8:8">
      <c r="H161" s="322"/>
    </row>
  </sheetData>
  <mergeCells count="3">
    <mergeCell ref="I1:K1"/>
    <mergeCell ref="F1:H1"/>
    <mergeCell ref="C1:E1"/>
  </mergeCells>
  <pageMargins left="0.7" right="0.7" top="0.91197916666666667" bottom="0.75" header="0.3" footer="0.3"/>
  <pageSetup scale="51" fitToHeight="0" orientation="landscape" r:id="rId1"/>
  <headerFooter>
    <oddHeader>&amp;C&amp;"-,Bold"&amp;16YOBE STATE HOUSE OF ASSEMBLYCOMMITTEE ON FINANCE AND APPRORIATIONPROPOSED SAVINGS 2020 BUDGET&amp;R&amp;"-,Bold"&amp;22ANNEX I</oddHeader>
  </headerFooter>
</worksheet>
</file>

<file path=xl/worksheets/sheet11.xml><?xml version="1.0" encoding="utf-8"?>
<worksheet xmlns="http://schemas.openxmlformats.org/spreadsheetml/2006/main" xmlns:r="http://schemas.openxmlformats.org/officeDocument/2006/relationships">
  <sheetPr>
    <pageSetUpPr fitToPage="1"/>
  </sheetPr>
  <dimension ref="A1:K144"/>
  <sheetViews>
    <sheetView view="pageLayout" topLeftCell="A80" zoomScale="95" zoomScalePageLayoutView="95" workbookViewId="0">
      <selection activeCell="C85" sqref="C85"/>
    </sheetView>
  </sheetViews>
  <sheetFormatPr defaultRowHeight="18.75"/>
  <cols>
    <col min="1" max="1" width="14.28515625" style="343" customWidth="1"/>
    <col min="2" max="2" width="29.28515625" style="338" customWidth="1"/>
    <col min="3" max="3" width="21.140625" style="340" bestFit="1" customWidth="1"/>
    <col min="4" max="4" width="15.7109375" style="340" customWidth="1"/>
    <col min="5" max="5" width="21" style="340" customWidth="1"/>
    <col min="6" max="6" width="20.5703125" style="341" customWidth="1"/>
    <col min="7" max="7" width="21.85546875" style="341" customWidth="1"/>
    <col min="8" max="8" width="22.140625" style="341" customWidth="1"/>
    <col min="9" max="9" width="21.140625" style="341" bestFit="1" customWidth="1"/>
    <col min="10" max="10" width="20.140625" style="341" bestFit="1" customWidth="1"/>
    <col min="11" max="11" width="21.5703125" style="341" customWidth="1"/>
    <col min="12" max="12" width="6.85546875" style="338" customWidth="1"/>
    <col min="13" max="16384" width="9.140625" style="338"/>
  </cols>
  <sheetData>
    <row r="1" spans="1:11" ht="37.5">
      <c r="A1" s="352" t="s">
        <v>291</v>
      </c>
      <c r="B1" s="353" t="s">
        <v>1111</v>
      </c>
      <c r="C1" s="541" t="s">
        <v>1108</v>
      </c>
      <c r="D1" s="541"/>
      <c r="E1" s="541"/>
      <c r="F1" s="542" t="s">
        <v>1109</v>
      </c>
      <c r="G1" s="542"/>
      <c r="H1" s="542"/>
      <c r="I1" s="543" t="s">
        <v>1110</v>
      </c>
      <c r="J1" s="543"/>
      <c r="K1" s="543"/>
    </row>
    <row r="2" spans="1:11" ht="112.5">
      <c r="A2" s="354"/>
      <c r="B2" s="354"/>
      <c r="C2" s="355" t="s">
        <v>1400</v>
      </c>
      <c r="D2" s="356" t="s">
        <v>1409</v>
      </c>
      <c r="E2" s="357" t="s">
        <v>1494</v>
      </c>
      <c r="F2" s="358" t="s">
        <v>1495</v>
      </c>
      <c r="G2" s="359" t="s">
        <v>1410</v>
      </c>
      <c r="H2" s="358" t="s">
        <v>1403</v>
      </c>
      <c r="I2" s="360" t="s">
        <v>1404</v>
      </c>
      <c r="J2" s="333" t="s">
        <v>1411</v>
      </c>
      <c r="K2" s="360" t="s">
        <v>1406</v>
      </c>
    </row>
    <row r="3" spans="1:11" s="339" customFormat="1">
      <c r="A3" s="361"/>
      <c r="B3" s="361"/>
      <c r="C3" s="362" t="s">
        <v>1011</v>
      </c>
      <c r="D3" s="362" t="s">
        <v>1011</v>
      </c>
      <c r="E3" s="362" t="s">
        <v>1011</v>
      </c>
      <c r="F3" s="363" t="s">
        <v>1011</v>
      </c>
      <c r="G3" s="363" t="s">
        <v>1011</v>
      </c>
      <c r="H3" s="363" t="s">
        <v>1011</v>
      </c>
      <c r="I3" s="364" t="s">
        <v>1011</v>
      </c>
      <c r="J3" s="364" t="s">
        <v>1011</v>
      </c>
      <c r="K3" s="364" t="s">
        <v>1011</v>
      </c>
    </row>
    <row r="4" spans="1:11">
      <c r="A4" s="361" t="s">
        <v>389</v>
      </c>
      <c r="B4" s="361" t="s">
        <v>889</v>
      </c>
      <c r="C4" s="365">
        <v>267747600</v>
      </c>
      <c r="D4" s="365"/>
      <c r="E4" s="365">
        <f>C4+D4</f>
        <v>267747600</v>
      </c>
      <c r="F4" s="327">
        <v>2450000000</v>
      </c>
      <c r="G4" s="327"/>
      <c r="H4" s="327">
        <f>F4+G4</f>
        <v>2450000000</v>
      </c>
      <c r="I4" s="335">
        <v>0</v>
      </c>
      <c r="J4" s="335"/>
      <c r="K4" s="335">
        <f>I4+J4</f>
        <v>0</v>
      </c>
    </row>
    <row r="5" spans="1:11">
      <c r="A5" s="361" t="s">
        <v>397</v>
      </c>
      <c r="B5" s="361" t="s">
        <v>953</v>
      </c>
      <c r="C5" s="365">
        <v>0</v>
      </c>
      <c r="D5" s="365"/>
      <c r="E5" s="365">
        <f t="shared" ref="E5:E81" si="0">C5+D5</f>
        <v>0</v>
      </c>
      <c r="F5" s="327">
        <v>400000000</v>
      </c>
      <c r="G5" s="327"/>
      <c r="H5" s="327">
        <f t="shared" ref="H5:H81" si="1">F5+G5</f>
        <v>400000000</v>
      </c>
      <c r="I5" s="335">
        <v>0</v>
      </c>
      <c r="J5" s="335"/>
      <c r="K5" s="335">
        <f t="shared" ref="K5:K81" si="2">I5+J5</f>
        <v>0</v>
      </c>
    </row>
    <row r="6" spans="1:11">
      <c r="A6" s="361" t="s">
        <v>440</v>
      </c>
      <c r="B6" s="361" t="s">
        <v>954</v>
      </c>
      <c r="C6" s="365">
        <v>0</v>
      </c>
      <c r="D6" s="365"/>
      <c r="E6" s="365">
        <f t="shared" si="0"/>
        <v>0</v>
      </c>
      <c r="F6" s="327">
        <v>3000000</v>
      </c>
      <c r="G6" s="327"/>
      <c r="H6" s="327">
        <f t="shared" si="1"/>
        <v>3000000</v>
      </c>
      <c r="I6" s="335">
        <v>0</v>
      </c>
      <c r="J6" s="335"/>
      <c r="K6" s="335">
        <f t="shared" si="2"/>
        <v>0</v>
      </c>
    </row>
    <row r="7" spans="1:11">
      <c r="A7" s="386" t="s">
        <v>442</v>
      </c>
      <c r="B7" s="366" t="s">
        <v>1504</v>
      </c>
      <c r="C7" s="365">
        <v>0</v>
      </c>
      <c r="D7" s="365"/>
      <c r="E7" s="365">
        <f t="shared" si="0"/>
        <v>0</v>
      </c>
      <c r="F7" s="327">
        <v>3000000</v>
      </c>
      <c r="G7" s="327"/>
      <c r="H7" s="327">
        <f t="shared" si="1"/>
        <v>3000000</v>
      </c>
      <c r="I7" s="335">
        <v>0</v>
      </c>
      <c r="J7" s="335"/>
      <c r="K7" s="335">
        <f t="shared" si="2"/>
        <v>0</v>
      </c>
    </row>
    <row r="8" spans="1:11">
      <c r="A8" s="361" t="s">
        <v>444</v>
      </c>
      <c r="B8" s="361" t="s">
        <v>956</v>
      </c>
      <c r="C8" s="365">
        <v>0</v>
      </c>
      <c r="D8" s="365"/>
      <c r="E8" s="365">
        <f t="shared" si="0"/>
        <v>0</v>
      </c>
      <c r="F8" s="327">
        <v>3000000</v>
      </c>
      <c r="G8" s="327"/>
      <c r="H8" s="327">
        <f t="shared" si="1"/>
        <v>3000000</v>
      </c>
      <c r="I8" s="335">
        <v>0</v>
      </c>
      <c r="J8" s="335"/>
      <c r="K8" s="335">
        <f t="shared" si="2"/>
        <v>0</v>
      </c>
    </row>
    <row r="9" spans="1:11">
      <c r="A9" s="361" t="s">
        <v>446</v>
      </c>
      <c r="B9" s="361" t="s">
        <v>957</v>
      </c>
      <c r="C9" s="365">
        <v>0</v>
      </c>
      <c r="D9" s="365"/>
      <c r="E9" s="365">
        <f t="shared" si="0"/>
        <v>0</v>
      </c>
      <c r="F9" s="327">
        <v>3000000</v>
      </c>
      <c r="G9" s="327"/>
      <c r="H9" s="327">
        <f t="shared" si="1"/>
        <v>3000000</v>
      </c>
      <c r="I9" s="335">
        <v>0</v>
      </c>
      <c r="J9" s="335"/>
      <c r="K9" s="335">
        <f t="shared" si="2"/>
        <v>0</v>
      </c>
    </row>
    <row r="10" spans="1:11">
      <c r="A10" s="361" t="s">
        <v>448</v>
      </c>
      <c r="B10" s="361" t="s">
        <v>958</v>
      </c>
      <c r="C10" s="365">
        <v>0</v>
      </c>
      <c r="D10" s="365"/>
      <c r="E10" s="365">
        <f t="shared" si="0"/>
        <v>0</v>
      </c>
      <c r="F10" s="327">
        <v>3000000</v>
      </c>
      <c r="G10" s="327"/>
      <c r="H10" s="327">
        <f t="shared" si="1"/>
        <v>3000000</v>
      </c>
      <c r="I10" s="335">
        <v>0</v>
      </c>
      <c r="J10" s="335"/>
      <c r="K10" s="335">
        <f t="shared" si="2"/>
        <v>0</v>
      </c>
    </row>
    <row r="11" spans="1:11">
      <c r="A11" s="361" t="s">
        <v>450</v>
      </c>
      <c r="B11" s="361" t="s">
        <v>959</v>
      </c>
      <c r="C11" s="365">
        <v>0</v>
      </c>
      <c r="D11" s="365"/>
      <c r="E11" s="365">
        <f t="shared" si="0"/>
        <v>0</v>
      </c>
      <c r="F11" s="327">
        <v>3000000</v>
      </c>
      <c r="G11" s="327"/>
      <c r="H11" s="327">
        <f t="shared" si="1"/>
        <v>3000000</v>
      </c>
      <c r="I11" s="335">
        <v>0</v>
      </c>
      <c r="J11" s="335"/>
      <c r="K11" s="335">
        <f t="shared" si="2"/>
        <v>0</v>
      </c>
    </row>
    <row r="12" spans="1:11">
      <c r="A12" s="361" t="s">
        <v>452</v>
      </c>
      <c r="B12" s="361" t="s">
        <v>960</v>
      </c>
      <c r="C12" s="365">
        <v>0</v>
      </c>
      <c r="D12" s="365"/>
      <c r="E12" s="365">
        <f t="shared" si="0"/>
        <v>0</v>
      </c>
      <c r="F12" s="327">
        <v>3000000</v>
      </c>
      <c r="G12" s="327"/>
      <c r="H12" s="327">
        <f t="shared" si="1"/>
        <v>3000000</v>
      </c>
      <c r="I12" s="335">
        <v>0</v>
      </c>
      <c r="J12" s="335"/>
      <c r="K12" s="335">
        <f t="shared" si="2"/>
        <v>0</v>
      </c>
    </row>
    <row r="13" spans="1:11">
      <c r="A13" s="361" t="s">
        <v>454</v>
      </c>
      <c r="B13" s="361" t="s">
        <v>961</v>
      </c>
      <c r="C13" s="365">
        <v>0</v>
      </c>
      <c r="D13" s="365"/>
      <c r="E13" s="365">
        <f t="shared" si="0"/>
        <v>0</v>
      </c>
      <c r="F13" s="327">
        <v>3000000</v>
      </c>
      <c r="G13" s="327"/>
      <c r="H13" s="327">
        <f t="shared" si="1"/>
        <v>3000000</v>
      </c>
      <c r="I13" s="335">
        <v>0</v>
      </c>
      <c r="J13" s="335"/>
      <c r="K13" s="335">
        <f t="shared" si="2"/>
        <v>0</v>
      </c>
    </row>
    <row r="14" spans="1:11">
      <c r="A14" s="361" t="s">
        <v>456</v>
      </c>
      <c r="B14" s="361" t="s">
        <v>962</v>
      </c>
      <c r="C14" s="365">
        <v>0</v>
      </c>
      <c r="D14" s="365"/>
      <c r="E14" s="365">
        <f t="shared" si="0"/>
        <v>0</v>
      </c>
      <c r="F14" s="327">
        <v>3000000</v>
      </c>
      <c r="G14" s="327"/>
      <c r="H14" s="327">
        <f t="shared" si="1"/>
        <v>3000000</v>
      </c>
      <c r="I14" s="335">
        <v>0</v>
      </c>
      <c r="J14" s="335"/>
      <c r="K14" s="335">
        <f t="shared" si="2"/>
        <v>0</v>
      </c>
    </row>
    <row r="15" spans="1:11">
      <c r="A15" s="361" t="s">
        <v>458</v>
      </c>
      <c r="B15" s="361" t="s">
        <v>963</v>
      </c>
      <c r="C15" s="365">
        <v>0</v>
      </c>
      <c r="D15" s="365"/>
      <c r="E15" s="365">
        <f t="shared" si="0"/>
        <v>0</v>
      </c>
      <c r="F15" s="327">
        <v>3000000</v>
      </c>
      <c r="G15" s="327"/>
      <c r="H15" s="327">
        <f t="shared" si="1"/>
        <v>3000000</v>
      </c>
      <c r="I15" s="335">
        <v>0</v>
      </c>
      <c r="J15" s="335"/>
      <c r="K15" s="335">
        <f t="shared" si="2"/>
        <v>0</v>
      </c>
    </row>
    <row r="16" spans="1:11">
      <c r="A16" s="361" t="s">
        <v>460</v>
      </c>
      <c r="B16" s="361" t="s">
        <v>964</v>
      </c>
      <c r="C16" s="365">
        <v>0</v>
      </c>
      <c r="D16" s="365"/>
      <c r="E16" s="365">
        <f t="shared" si="0"/>
        <v>0</v>
      </c>
      <c r="F16" s="327">
        <v>3000000</v>
      </c>
      <c r="G16" s="327"/>
      <c r="H16" s="327">
        <f t="shared" si="1"/>
        <v>3000000</v>
      </c>
      <c r="I16" s="335">
        <v>0</v>
      </c>
      <c r="J16" s="335"/>
      <c r="K16" s="335">
        <f t="shared" si="2"/>
        <v>0</v>
      </c>
    </row>
    <row r="17" spans="1:11">
      <c r="A17" s="361" t="s">
        <v>462</v>
      </c>
      <c r="B17" s="361" t="s">
        <v>965</v>
      </c>
      <c r="C17" s="365">
        <v>0</v>
      </c>
      <c r="D17" s="365"/>
      <c r="E17" s="365">
        <f t="shared" si="0"/>
        <v>0</v>
      </c>
      <c r="F17" s="327">
        <v>3000000</v>
      </c>
      <c r="G17" s="327"/>
      <c r="H17" s="327">
        <f t="shared" si="1"/>
        <v>3000000</v>
      </c>
      <c r="I17" s="335">
        <v>0</v>
      </c>
      <c r="J17" s="335"/>
      <c r="K17" s="335">
        <f t="shared" si="2"/>
        <v>0</v>
      </c>
    </row>
    <row r="18" spans="1:11">
      <c r="A18" s="367" t="s">
        <v>1413</v>
      </c>
      <c r="B18" s="368" t="s">
        <v>1464</v>
      </c>
      <c r="C18" s="365">
        <v>0</v>
      </c>
      <c r="D18" s="365"/>
      <c r="E18" s="365">
        <f>D18+C18</f>
        <v>0</v>
      </c>
      <c r="F18" s="327"/>
      <c r="G18" s="327" t="e">
        <f>Recurrent!#REF!</f>
        <v>#REF!</v>
      </c>
      <c r="H18" s="327" t="e">
        <f>G18+F18</f>
        <v>#REF!</v>
      </c>
      <c r="I18" s="335"/>
      <c r="J18" s="335"/>
      <c r="K18" s="335">
        <f>J18+I18</f>
        <v>0</v>
      </c>
    </row>
    <row r="19" spans="1:11">
      <c r="A19" s="367" t="s">
        <v>1414</v>
      </c>
      <c r="B19" s="317" t="s">
        <v>1465</v>
      </c>
      <c r="C19" s="365">
        <v>0</v>
      </c>
      <c r="D19" s="365"/>
      <c r="E19" s="365">
        <f t="shared" ref="E19:E26" si="3">D19+C19</f>
        <v>0</v>
      </c>
      <c r="F19" s="327"/>
      <c r="G19" s="327" t="e">
        <f>Recurrent!#REF!</f>
        <v>#REF!</v>
      </c>
      <c r="H19" s="327" t="e">
        <f t="shared" ref="H19:H26" si="4">G19+F19</f>
        <v>#REF!</v>
      </c>
      <c r="I19" s="335"/>
      <c r="J19" s="335"/>
      <c r="K19" s="335">
        <f t="shared" ref="K19:K26" si="5">J19+I19</f>
        <v>0</v>
      </c>
    </row>
    <row r="20" spans="1:11">
      <c r="A20" s="367" t="s">
        <v>1415</v>
      </c>
      <c r="B20" s="317" t="s">
        <v>1466</v>
      </c>
      <c r="C20" s="365">
        <v>0</v>
      </c>
      <c r="D20" s="365"/>
      <c r="E20" s="365">
        <f t="shared" si="3"/>
        <v>0</v>
      </c>
      <c r="F20" s="327"/>
      <c r="G20" s="327" t="e">
        <f>Recurrent!#REF!</f>
        <v>#REF!</v>
      </c>
      <c r="H20" s="327" t="e">
        <f t="shared" si="4"/>
        <v>#REF!</v>
      </c>
      <c r="I20" s="335"/>
      <c r="J20" s="335"/>
      <c r="K20" s="335">
        <f t="shared" si="5"/>
        <v>0</v>
      </c>
    </row>
    <row r="21" spans="1:11">
      <c r="A21" s="367" t="s">
        <v>1416</v>
      </c>
      <c r="B21" s="317" t="s">
        <v>1467</v>
      </c>
      <c r="C21" s="365">
        <v>0</v>
      </c>
      <c r="D21" s="365"/>
      <c r="E21" s="365">
        <f t="shared" si="3"/>
        <v>0</v>
      </c>
      <c r="F21" s="327"/>
      <c r="G21" s="327" t="e">
        <f>Recurrent!#REF!</f>
        <v>#REF!</v>
      </c>
      <c r="H21" s="327" t="e">
        <f t="shared" si="4"/>
        <v>#REF!</v>
      </c>
      <c r="I21" s="335"/>
      <c r="J21" s="335"/>
      <c r="K21" s="335">
        <f t="shared" si="5"/>
        <v>0</v>
      </c>
    </row>
    <row r="22" spans="1:11">
      <c r="A22" s="367" t="s">
        <v>1417</v>
      </c>
      <c r="B22" s="317" t="s">
        <v>1468</v>
      </c>
      <c r="C22" s="365">
        <v>0</v>
      </c>
      <c r="D22" s="365"/>
      <c r="E22" s="365">
        <f t="shared" si="3"/>
        <v>0</v>
      </c>
      <c r="F22" s="327"/>
      <c r="G22" s="327" t="e">
        <f>Recurrent!#REF!</f>
        <v>#REF!</v>
      </c>
      <c r="H22" s="327" t="e">
        <f t="shared" si="4"/>
        <v>#REF!</v>
      </c>
      <c r="I22" s="335"/>
      <c r="J22" s="335"/>
      <c r="K22" s="335">
        <f t="shared" si="5"/>
        <v>0</v>
      </c>
    </row>
    <row r="23" spans="1:11">
      <c r="A23" s="367" t="s">
        <v>1418</v>
      </c>
      <c r="B23" s="317" t="s">
        <v>1469</v>
      </c>
      <c r="C23" s="365">
        <v>0</v>
      </c>
      <c r="D23" s="365"/>
      <c r="E23" s="365">
        <f t="shared" si="3"/>
        <v>0</v>
      </c>
      <c r="F23" s="327"/>
      <c r="G23" s="327" t="e">
        <f>Recurrent!#REF!</f>
        <v>#REF!</v>
      </c>
      <c r="H23" s="327" t="e">
        <f t="shared" si="4"/>
        <v>#REF!</v>
      </c>
      <c r="I23" s="335"/>
      <c r="J23" s="335"/>
      <c r="K23" s="335">
        <f t="shared" si="5"/>
        <v>0</v>
      </c>
    </row>
    <row r="24" spans="1:11">
      <c r="A24" s="367" t="s">
        <v>1419</v>
      </c>
      <c r="B24" s="317" t="s">
        <v>1470</v>
      </c>
      <c r="C24" s="365">
        <v>0</v>
      </c>
      <c r="D24" s="365"/>
      <c r="E24" s="365">
        <f t="shared" si="3"/>
        <v>0</v>
      </c>
      <c r="F24" s="327"/>
      <c r="G24" s="327" t="e">
        <f>Recurrent!#REF!</f>
        <v>#REF!</v>
      </c>
      <c r="H24" s="327" t="e">
        <f t="shared" si="4"/>
        <v>#REF!</v>
      </c>
      <c r="I24" s="335"/>
      <c r="J24" s="335"/>
      <c r="K24" s="335">
        <f t="shared" si="5"/>
        <v>0</v>
      </c>
    </row>
    <row r="25" spans="1:11">
      <c r="A25" s="367" t="s">
        <v>1420</v>
      </c>
      <c r="B25" s="317" t="s">
        <v>1471</v>
      </c>
      <c r="C25" s="365">
        <v>0</v>
      </c>
      <c r="D25" s="365"/>
      <c r="E25" s="365">
        <f t="shared" si="3"/>
        <v>0</v>
      </c>
      <c r="F25" s="327"/>
      <c r="G25" s="327" t="e">
        <f>Recurrent!#REF!</f>
        <v>#REF!</v>
      </c>
      <c r="H25" s="327" t="e">
        <f t="shared" si="4"/>
        <v>#REF!</v>
      </c>
      <c r="I25" s="335"/>
      <c r="J25" s="335"/>
      <c r="K25" s="335">
        <f t="shared" si="5"/>
        <v>0</v>
      </c>
    </row>
    <row r="26" spans="1:11">
      <c r="A26" s="367" t="s">
        <v>1421</v>
      </c>
      <c r="B26" s="317" t="s">
        <v>1473</v>
      </c>
      <c r="C26" s="365">
        <v>0</v>
      </c>
      <c r="D26" s="365"/>
      <c r="E26" s="365">
        <f t="shared" si="3"/>
        <v>0</v>
      </c>
      <c r="F26" s="327"/>
      <c r="G26" s="327" t="e">
        <f>Recurrent!#REF!</f>
        <v>#REF!</v>
      </c>
      <c r="H26" s="327" t="e">
        <f t="shared" si="4"/>
        <v>#REF!</v>
      </c>
      <c r="I26" s="335"/>
      <c r="J26" s="335"/>
      <c r="K26" s="335">
        <f t="shared" si="5"/>
        <v>0</v>
      </c>
    </row>
    <row r="27" spans="1:11">
      <c r="A27" s="361" t="s">
        <v>465</v>
      </c>
      <c r="B27" s="361" t="s">
        <v>993</v>
      </c>
      <c r="C27" s="365">
        <v>0</v>
      </c>
      <c r="D27" s="365"/>
      <c r="E27" s="365">
        <f t="shared" si="0"/>
        <v>0</v>
      </c>
      <c r="F27" s="327">
        <v>62000000</v>
      </c>
      <c r="G27" s="327"/>
      <c r="H27" s="327">
        <f t="shared" si="1"/>
        <v>62000000</v>
      </c>
      <c r="I27" s="335">
        <v>500000000</v>
      </c>
      <c r="J27" s="335"/>
      <c r="K27" s="335">
        <f t="shared" si="2"/>
        <v>500000000</v>
      </c>
    </row>
    <row r="28" spans="1:11">
      <c r="A28" s="361" t="s">
        <v>399</v>
      </c>
      <c r="B28" s="361" t="s">
        <v>890</v>
      </c>
      <c r="C28" s="365">
        <v>0</v>
      </c>
      <c r="D28" s="365"/>
      <c r="E28" s="365">
        <f t="shared" si="0"/>
        <v>0</v>
      </c>
      <c r="F28" s="327">
        <v>370000000</v>
      </c>
      <c r="G28" s="327"/>
      <c r="H28" s="327">
        <f t="shared" si="1"/>
        <v>370000000</v>
      </c>
      <c r="I28" s="335">
        <v>0</v>
      </c>
      <c r="J28" s="335"/>
      <c r="K28" s="335">
        <f t="shared" si="2"/>
        <v>0</v>
      </c>
    </row>
    <row r="29" spans="1:11">
      <c r="A29" s="361" t="s">
        <v>467</v>
      </c>
      <c r="B29" s="361" t="s">
        <v>966</v>
      </c>
      <c r="C29" s="365">
        <v>16688056.550000001</v>
      </c>
      <c r="D29" s="365"/>
      <c r="E29" s="365">
        <f t="shared" si="0"/>
        <v>16688056.550000001</v>
      </c>
      <c r="F29" s="327">
        <v>45000000</v>
      </c>
      <c r="G29" s="327"/>
      <c r="H29" s="327">
        <f t="shared" si="1"/>
        <v>45000000</v>
      </c>
      <c r="I29" s="335">
        <v>70000000</v>
      </c>
      <c r="J29" s="335" t="e">
        <f>Capital!#REF!</f>
        <v>#REF!</v>
      </c>
      <c r="K29" s="335" t="e">
        <f t="shared" si="2"/>
        <v>#REF!</v>
      </c>
    </row>
    <row r="30" spans="1:11">
      <c r="A30" s="361" t="s">
        <v>405</v>
      </c>
      <c r="B30" s="361" t="s">
        <v>1003</v>
      </c>
      <c r="C30" s="365">
        <v>670555560</v>
      </c>
      <c r="D30" s="365"/>
      <c r="E30" s="365">
        <f t="shared" si="0"/>
        <v>670555560</v>
      </c>
      <c r="F30" s="327">
        <v>1954000000</v>
      </c>
      <c r="G30" s="327"/>
      <c r="H30" s="327">
        <f t="shared" si="1"/>
        <v>1954000000</v>
      </c>
      <c r="I30" s="335">
        <v>1670000000</v>
      </c>
      <c r="J30" s="335" t="e">
        <f>Capital!#REF!</f>
        <v>#REF!</v>
      </c>
      <c r="K30" s="335" t="e">
        <f t="shared" si="2"/>
        <v>#REF!</v>
      </c>
    </row>
    <row r="31" spans="1:11">
      <c r="A31" s="361" t="s">
        <v>762</v>
      </c>
      <c r="B31" s="361" t="s">
        <v>891</v>
      </c>
      <c r="C31" s="365">
        <v>0</v>
      </c>
      <c r="D31" s="365"/>
      <c r="E31" s="365">
        <f t="shared" si="0"/>
        <v>0</v>
      </c>
      <c r="F31" s="327">
        <v>600000</v>
      </c>
      <c r="G31" s="327"/>
      <c r="H31" s="327">
        <f t="shared" si="1"/>
        <v>600000</v>
      </c>
      <c r="I31" s="335">
        <v>0</v>
      </c>
      <c r="J31" s="335"/>
      <c r="K31" s="335">
        <f t="shared" si="2"/>
        <v>0</v>
      </c>
    </row>
    <row r="32" spans="1:11">
      <c r="A32" s="361" t="s">
        <v>763</v>
      </c>
      <c r="B32" s="361" t="s">
        <v>892</v>
      </c>
      <c r="C32" s="365">
        <v>0</v>
      </c>
      <c r="D32" s="365"/>
      <c r="E32" s="365">
        <f t="shared" si="0"/>
        <v>0</v>
      </c>
      <c r="F32" s="327">
        <v>300000</v>
      </c>
      <c r="G32" s="327"/>
      <c r="H32" s="327">
        <f t="shared" si="1"/>
        <v>300000</v>
      </c>
      <c r="I32" s="335">
        <v>0</v>
      </c>
      <c r="J32" s="335"/>
      <c r="K32" s="335">
        <f t="shared" si="2"/>
        <v>0</v>
      </c>
    </row>
    <row r="33" spans="1:11">
      <c r="A33" s="361" t="s">
        <v>764</v>
      </c>
      <c r="B33" s="361" t="s">
        <v>893</v>
      </c>
      <c r="C33" s="365">
        <v>0</v>
      </c>
      <c r="D33" s="365"/>
      <c r="E33" s="365">
        <f t="shared" si="0"/>
        <v>0</v>
      </c>
      <c r="F33" s="327">
        <v>120000</v>
      </c>
      <c r="G33" s="327"/>
      <c r="H33" s="327">
        <f t="shared" si="1"/>
        <v>120000</v>
      </c>
      <c r="I33" s="335">
        <v>0</v>
      </c>
      <c r="J33" s="335"/>
      <c r="K33" s="335">
        <f t="shared" si="2"/>
        <v>0</v>
      </c>
    </row>
    <row r="34" spans="1:11">
      <c r="A34" s="361" t="s">
        <v>765</v>
      </c>
      <c r="B34" s="361" t="s">
        <v>894</v>
      </c>
      <c r="C34" s="365">
        <v>0</v>
      </c>
      <c r="D34" s="365"/>
      <c r="E34" s="365">
        <f t="shared" si="0"/>
        <v>0</v>
      </c>
      <c r="F34" s="327">
        <v>300000</v>
      </c>
      <c r="G34" s="327"/>
      <c r="H34" s="327">
        <f t="shared" si="1"/>
        <v>300000</v>
      </c>
      <c r="I34" s="335">
        <v>0</v>
      </c>
      <c r="J34" s="335"/>
      <c r="K34" s="335">
        <f t="shared" si="2"/>
        <v>0</v>
      </c>
    </row>
    <row r="35" spans="1:11">
      <c r="A35" s="361" t="s">
        <v>411</v>
      </c>
      <c r="B35" s="361" t="s">
        <v>895</v>
      </c>
      <c r="C35" s="365">
        <v>0</v>
      </c>
      <c r="D35" s="365"/>
      <c r="E35" s="365">
        <f t="shared" si="0"/>
        <v>0</v>
      </c>
      <c r="F35" s="327">
        <v>4800000</v>
      </c>
      <c r="G35" s="327"/>
      <c r="H35" s="327">
        <f t="shared" si="1"/>
        <v>4800000</v>
      </c>
      <c r="I35" s="335">
        <v>0</v>
      </c>
      <c r="J35" s="335"/>
      <c r="K35" s="335">
        <f t="shared" si="2"/>
        <v>0</v>
      </c>
    </row>
    <row r="36" spans="1:11">
      <c r="A36" s="361" t="s">
        <v>413</v>
      </c>
      <c r="B36" s="361" t="s">
        <v>896</v>
      </c>
      <c r="C36" s="365">
        <v>0</v>
      </c>
      <c r="D36" s="365"/>
      <c r="E36" s="365">
        <f t="shared" si="0"/>
        <v>0</v>
      </c>
      <c r="F36" s="327">
        <v>6612000</v>
      </c>
      <c r="G36" s="327"/>
      <c r="H36" s="327">
        <f t="shared" si="1"/>
        <v>6612000</v>
      </c>
      <c r="I36" s="335">
        <v>0</v>
      </c>
      <c r="J36" s="335"/>
      <c r="K36" s="335">
        <f t="shared" si="2"/>
        <v>0</v>
      </c>
    </row>
    <row r="37" spans="1:11">
      <c r="A37" s="361" t="s">
        <v>415</v>
      </c>
      <c r="B37" s="361" t="s">
        <v>897</v>
      </c>
      <c r="C37" s="365">
        <v>0</v>
      </c>
      <c r="D37" s="365"/>
      <c r="E37" s="365">
        <f t="shared" si="0"/>
        <v>0</v>
      </c>
      <c r="F37" s="327">
        <v>21600000</v>
      </c>
      <c r="G37" s="327"/>
      <c r="H37" s="327">
        <f t="shared" si="1"/>
        <v>21600000</v>
      </c>
      <c r="I37" s="335">
        <v>0</v>
      </c>
      <c r="J37" s="335"/>
      <c r="K37" s="335">
        <f t="shared" si="2"/>
        <v>0</v>
      </c>
    </row>
    <row r="38" spans="1:11">
      <c r="A38" s="361" t="s">
        <v>418</v>
      </c>
      <c r="B38" s="361" t="s">
        <v>898</v>
      </c>
      <c r="C38" s="365">
        <v>0</v>
      </c>
      <c r="D38" s="365"/>
      <c r="E38" s="365">
        <f t="shared" si="0"/>
        <v>0</v>
      </c>
      <c r="F38" s="327">
        <v>2400000</v>
      </c>
      <c r="G38" s="327"/>
      <c r="H38" s="327">
        <f t="shared" si="1"/>
        <v>2400000</v>
      </c>
      <c r="I38" s="335">
        <v>0</v>
      </c>
      <c r="J38" s="335"/>
      <c r="K38" s="335">
        <f t="shared" si="2"/>
        <v>0</v>
      </c>
    </row>
    <row r="39" spans="1:11">
      <c r="A39" s="361" t="s">
        <v>766</v>
      </c>
      <c r="B39" s="361" t="s">
        <v>217</v>
      </c>
      <c r="C39" s="365">
        <v>0</v>
      </c>
      <c r="D39" s="365"/>
      <c r="E39" s="365">
        <f t="shared" si="0"/>
        <v>0</v>
      </c>
      <c r="F39" s="327">
        <v>50705000</v>
      </c>
      <c r="G39" s="327"/>
      <c r="H39" s="327">
        <f t="shared" si="1"/>
        <v>50705000</v>
      </c>
      <c r="I39" s="335">
        <v>25000000</v>
      </c>
      <c r="J39" s="335"/>
      <c r="K39" s="335">
        <f t="shared" si="2"/>
        <v>25000000</v>
      </c>
    </row>
    <row r="40" spans="1:11">
      <c r="A40" s="361" t="s">
        <v>767</v>
      </c>
      <c r="B40" s="361" t="s">
        <v>899</v>
      </c>
      <c r="C40" s="365">
        <v>22832780</v>
      </c>
      <c r="D40" s="365"/>
      <c r="E40" s="365">
        <f t="shared" si="0"/>
        <v>22832780</v>
      </c>
      <c r="F40" s="327">
        <v>900000</v>
      </c>
      <c r="G40" s="327"/>
      <c r="H40" s="327">
        <f t="shared" si="1"/>
        <v>900000</v>
      </c>
      <c r="I40" s="335">
        <v>5000000</v>
      </c>
      <c r="J40" s="335"/>
      <c r="K40" s="335">
        <f t="shared" si="2"/>
        <v>5000000</v>
      </c>
    </row>
    <row r="41" spans="1:11">
      <c r="A41" s="361" t="s">
        <v>368</v>
      </c>
      <c r="B41" s="361" t="s">
        <v>900</v>
      </c>
      <c r="C41" s="365">
        <v>42564840</v>
      </c>
      <c r="D41" s="365"/>
      <c r="E41" s="365">
        <f t="shared" si="0"/>
        <v>42564840</v>
      </c>
      <c r="F41" s="327">
        <v>460000000</v>
      </c>
      <c r="G41" s="327"/>
      <c r="H41" s="327">
        <f t="shared" si="1"/>
        <v>460000000</v>
      </c>
      <c r="I41" s="335">
        <v>85000000</v>
      </c>
      <c r="J41" s="335"/>
      <c r="K41" s="335">
        <f t="shared" si="2"/>
        <v>85000000</v>
      </c>
    </row>
    <row r="42" spans="1:11">
      <c r="A42" s="361" t="s">
        <v>771</v>
      </c>
      <c r="B42" s="361" t="s">
        <v>967</v>
      </c>
      <c r="C42" s="365">
        <v>488000000</v>
      </c>
      <c r="D42" s="365"/>
      <c r="E42" s="365">
        <f t="shared" si="0"/>
        <v>488000000</v>
      </c>
      <c r="F42" s="327">
        <v>1400000000</v>
      </c>
      <c r="G42" s="327" t="e">
        <f>Recurrent!#REF!</f>
        <v>#REF!</v>
      </c>
      <c r="H42" s="327" t="e">
        <f t="shared" si="1"/>
        <v>#REF!</v>
      </c>
      <c r="I42" s="335">
        <v>300000000</v>
      </c>
      <c r="J42" s="335" t="e">
        <f>Capital!#REF!</f>
        <v>#REF!</v>
      </c>
      <c r="K42" s="335" t="e">
        <f t="shared" si="2"/>
        <v>#REF!</v>
      </c>
    </row>
    <row r="43" spans="1:11">
      <c r="A43" s="361" t="s">
        <v>342</v>
      </c>
      <c r="B43" s="361" t="s">
        <v>968</v>
      </c>
      <c r="C43" s="365">
        <v>14479820</v>
      </c>
      <c r="D43" s="365"/>
      <c r="E43" s="365">
        <f t="shared" si="0"/>
        <v>14479820</v>
      </c>
      <c r="F43" s="327">
        <v>100000000</v>
      </c>
      <c r="G43" s="327"/>
      <c r="H43" s="327">
        <f t="shared" si="1"/>
        <v>100000000</v>
      </c>
      <c r="I43" s="335">
        <v>0</v>
      </c>
      <c r="J43" s="335"/>
      <c r="K43" s="335">
        <f t="shared" si="2"/>
        <v>0</v>
      </c>
    </row>
    <row r="44" spans="1:11">
      <c r="A44" s="361" t="s">
        <v>335</v>
      </c>
      <c r="B44" s="361" t="s">
        <v>1004</v>
      </c>
      <c r="C44" s="365">
        <v>110176130</v>
      </c>
      <c r="D44" s="365"/>
      <c r="E44" s="365">
        <f t="shared" si="0"/>
        <v>110176130</v>
      </c>
      <c r="F44" s="327">
        <v>47300000</v>
      </c>
      <c r="G44" s="327"/>
      <c r="H44" s="327">
        <f t="shared" si="1"/>
        <v>47300000</v>
      </c>
      <c r="I44" s="335">
        <v>500000000</v>
      </c>
      <c r="J44" s="335" t="e">
        <f>Capital!#REF!</f>
        <v>#REF!</v>
      </c>
      <c r="K44" s="335" t="e">
        <f t="shared" si="2"/>
        <v>#REF!</v>
      </c>
    </row>
    <row r="45" spans="1:11">
      <c r="A45" s="361" t="s">
        <v>338</v>
      </c>
      <c r="B45" s="361" t="s">
        <v>994</v>
      </c>
      <c r="C45" s="365">
        <v>133342260</v>
      </c>
      <c r="D45" s="365"/>
      <c r="E45" s="365">
        <f t="shared" si="0"/>
        <v>133342260</v>
      </c>
      <c r="F45" s="327">
        <v>22297000</v>
      </c>
      <c r="G45" s="327"/>
      <c r="H45" s="327">
        <f t="shared" si="1"/>
        <v>22297000</v>
      </c>
      <c r="I45" s="335">
        <v>95000000</v>
      </c>
      <c r="J45" s="335"/>
      <c r="K45" s="335">
        <f t="shared" si="2"/>
        <v>95000000</v>
      </c>
    </row>
    <row r="46" spans="1:11">
      <c r="A46" s="361" t="s">
        <v>337</v>
      </c>
      <c r="B46" s="361" t="s">
        <v>995</v>
      </c>
      <c r="C46" s="365">
        <v>122907840</v>
      </c>
      <c r="D46" s="365"/>
      <c r="E46" s="365">
        <f t="shared" si="0"/>
        <v>122907840</v>
      </c>
      <c r="F46" s="327">
        <v>32000000</v>
      </c>
      <c r="G46" s="327"/>
      <c r="H46" s="327">
        <f t="shared" si="1"/>
        <v>32000000</v>
      </c>
      <c r="I46" s="335">
        <v>72000000</v>
      </c>
      <c r="J46" s="335"/>
      <c r="K46" s="335">
        <f t="shared" si="2"/>
        <v>72000000</v>
      </c>
    </row>
    <row r="47" spans="1:11">
      <c r="A47" s="361" t="s">
        <v>587</v>
      </c>
      <c r="B47" s="361" t="s">
        <v>901</v>
      </c>
      <c r="C47" s="365">
        <v>34772360</v>
      </c>
      <c r="D47" s="365"/>
      <c r="E47" s="365">
        <f t="shared" si="0"/>
        <v>34772360</v>
      </c>
      <c r="F47" s="327">
        <v>8000000</v>
      </c>
      <c r="G47" s="327"/>
      <c r="H47" s="327">
        <f t="shared" si="1"/>
        <v>8000000</v>
      </c>
      <c r="I47" s="335">
        <v>70000000</v>
      </c>
      <c r="J47" s="335"/>
      <c r="K47" s="335">
        <f t="shared" si="2"/>
        <v>70000000</v>
      </c>
    </row>
    <row r="48" spans="1:11">
      <c r="A48" s="361" t="s">
        <v>515</v>
      </c>
      <c r="B48" s="361" t="s">
        <v>902</v>
      </c>
      <c r="C48" s="365">
        <v>56843520</v>
      </c>
      <c r="D48" s="365"/>
      <c r="E48" s="365">
        <f t="shared" si="0"/>
        <v>56843520</v>
      </c>
      <c r="F48" s="327">
        <v>7600000</v>
      </c>
      <c r="G48" s="327"/>
      <c r="H48" s="327">
        <f t="shared" si="1"/>
        <v>7600000</v>
      </c>
      <c r="I48" s="335">
        <v>22000000</v>
      </c>
      <c r="J48" s="335"/>
      <c r="K48" s="335">
        <f t="shared" si="2"/>
        <v>22000000</v>
      </c>
    </row>
    <row r="49" spans="1:11">
      <c r="A49" s="361" t="s">
        <v>30</v>
      </c>
      <c r="B49" s="361" t="s">
        <v>903</v>
      </c>
      <c r="C49" s="365">
        <v>167712340</v>
      </c>
      <c r="D49" s="365"/>
      <c r="E49" s="365">
        <f t="shared" si="0"/>
        <v>167712340</v>
      </c>
      <c r="F49" s="327">
        <v>18650000</v>
      </c>
      <c r="G49" s="327"/>
      <c r="H49" s="327">
        <f t="shared" si="1"/>
        <v>18650000</v>
      </c>
      <c r="I49" s="335">
        <v>63000000</v>
      </c>
      <c r="J49" s="335" t="e">
        <f>Capital!#REF!</f>
        <v>#REF!</v>
      </c>
      <c r="K49" s="335" t="e">
        <f t="shared" si="2"/>
        <v>#REF!</v>
      </c>
    </row>
    <row r="50" spans="1:11">
      <c r="A50" s="361" t="s">
        <v>423</v>
      </c>
      <c r="B50" s="361" t="s">
        <v>996</v>
      </c>
      <c r="C50" s="365">
        <v>291576160</v>
      </c>
      <c r="D50" s="365"/>
      <c r="E50" s="365">
        <f t="shared" si="0"/>
        <v>291576160</v>
      </c>
      <c r="F50" s="327">
        <v>780000000</v>
      </c>
      <c r="G50" s="327"/>
      <c r="H50" s="327">
        <f t="shared" si="1"/>
        <v>780000000</v>
      </c>
      <c r="I50" s="335">
        <v>540000000</v>
      </c>
      <c r="J50" s="335" t="e">
        <f>Capital!#REF!</f>
        <v>#REF!</v>
      </c>
      <c r="K50" s="335" t="e">
        <f t="shared" si="2"/>
        <v>#REF!</v>
      </c>
    </row>
    <row r="51" spans="1:11">
      <c r="A51" s="361" t="s">
        <v>598</v>
      </c>
      <c r="B51" s="361" t="s">
        <v>997</v>
      </c>
      <c r="C51" s="365">
        <v>63564760</v>
      </c>
      <c r="D51" s="365"/>
      <c r="E51" s="365">
        <f t="shared" si="0"/>
        <v>63564760</v>
      </c>
      <c r="F51" s="327">
        <v>80000000</v>
      </c>
      <c r="G51" s="327"/>
      <c r="H51" s="327">
        <f t="shared" si="1"/>
        <v>80000000</v>
      </c>
      <c r="I51" s="335">
        <v>34000000</v>
      </c>
      <c r="J51" s="335" t="e">
        <f>Capital!#REF!</f>
        <v>#REF!</v>
      </c>
      <c r="K51" s="335" t="e">
        <f t="shared" si="2"/>
        <v>#REF!</v>
      </c>
    </row>
    <row r="52" spans="1:11">
      <c r="A52" s="361" t="s">
        <v>370</v>
      </c>
      <c r="B52" s="361" t="s">
        <v>904</v>
      </c>
      <c r="C52" s="365">
        <v>85647220</v>
      </c>
      <c r="D52" s="365"/>
      <c r="E52" s="365">
        <f t="shared" si="0"/>
        <v>85647220</v>
      </c>
      <c r="F52" s="327">
        <v>27800000</v>
      </c>
      <c r="G52" s="327"/>
      <c r="H52" s="327">
        <f t="shared" si="1"/>
        <v>27800000</v>
      </c>
      <c r="I52" s="335">
        <v>30000000</v>
      </c>
      <c r="J52" s="335" t="e">
        <f>Capital!#REF!</f>
        <v>#REF!</v>
      </c>
      <c r="K52" s="335" t="e">
        <f t="shared" si="2"/>
        <v>#REF!</v>
      </c>
    </row>
    <row r="53" spans="1:11">
      <c r="A53" s="361" t="s">
        <v>473</v>
      </c>
      <c r="B53" s="361" t="s">
        <v>905</v>
      </c>
      <c r="C53" s="365">
        <v>65000000</v>
      </c>
      <c r="D53" s="365"/>
      <c r="E53" s="365">
        <f t="shared" si="0"/>
        <v>65000000</v>
      </c>
      <c r="F53" s="327">
        <v>34470000</v>
      </c>
      <c r="G53" s="327" t="e">
        <f>Recurrent!#REF!</f>
        <v>#REF!</v>
      </c>
      <c r="H53" s="327" t="e">
        <f t="shared" si="1"/>
        <v>#REF!</v>
      </c>
      <c r="I53" s="335">
        <v>20000000</v>
      </c>
      <c r="J53" s="335"/>
      <c r="K53" s="335">
        <f t="shared" si="2"/>
        <v>20000000</v>
      </c>
    </row>
    <row r="54" spans="1:11">
      <c r="A54" s="361" t="s">
        <v>474</v>
      </c>
      <c r="B54" s="361" t="s">
        <v>906</v>
      </c>
      <c r="C54" s="365">
        <v>47240780</v>
      </c>
      <c r="D54" s="365"/>
      <c r="E54" s="365">
        <f t="shared" si="0"/>
        <v>47240780</v>
      </c>
      <c r="F54" s="327">
        <v>28400000</v>
      </c>
      <c r="G54" s="327"/>
      <c r="H54" s="327">
        <f t="shared" si="1"/>
        <v>28400000</v>
      </c>
      <c r="I54" s="335">
        <v>23000000</v>
      </c>
      <c r="J54" s="335"/>
      <c r="K54" s="335">
        <f t="shared" si="2"/>
        <v>23000000</v>
      </c>
    </row>
    <row r="55" spans="1:11">
      <c r="A55" s="361" t="s">
        <v>481</v>
      </c>
      <c r="B55" s="361" t="s">
        <v>1006</v>
      </c>
      <c r="C55" s="365">
        <v>11156490</v>
      </c>
      <c r="D55" s="365"/>
      <c r="E55" s="365">
        <f t="shared" si="0"/>
        <v>11156490</v>
      </c>
      <c r="F55" s="327">
        <v>3000000</v>
      </c>
      <c r="G55" s="327"/>
      <c r="H55" s="327">
        <f t="shared" si="1"/>
        <v>3000000</v>
      </c>
      <c r="I55" s="335">
        <v>100000000</v>
      </c>
      <c r="J55" s="335"/>
      <c r="K55" s="335">
        <f t="shared" si="2"/>
        <v>100000000</v>
      </c>
    </row>
    <row r="56" spans="1:11">
      <c r="A56" s="369" t="s">
        <v>1440</v>
      </c>
      <c r="B56" s="370" t="s">
        <v>1462</v>
      </c>
      <c r="C56" s="365">
        <v>0</v>
      </c>
      <c r="D56" s="365">
        <v>11591438</v>
      </c>
      <c r="E56" s="365">
        <f>D56+C56</f>
        <v>11591438</v>
      </c>
      <c r="F56" s="327"/>
      <c r="G56" s="327" t="e">
        <f>Recurrent!#REF!</f>
        <v>#REF!</v>
      </c>
      <c r="H56" s="327" t="e">
        <f>G56+F56</f>
        <v>#REF!</v>
      </c>
      <c r="I56" s="335"/>
      <c r="J56" s="335"/>
      <c r="K56" s="335"/>
    </row>
    <row r="57" spans="1:11">
      <c r="A57" s="361" t="s">
        <v>349</v>
      </c>
      <c r="B57" s="361" t="s">
        <v>969</v>
      </c>
      <c r="C57" s="365">
        <v>117796850</v>
      </c>
      <c r="D57" s="365"/>
      <c r="E57" s="365">
        <f t="shared" si="0"/>
        <v>117796850</v>
      </c>
      <c r="F57" s="327">
        <v>176000000</v>
      </c>
      <c r="G57" s="327"/>
      <c r="H57" s="327">
        <f t="shared" si="1"/>
        <v>176000000</v>
      </c>
      <c r="I57" s="335">
        <v>180000000</v>
      </c>
      <c r="J57" s="335" t="e">
        <f>Capital!#REF!</f>
        <v>#REF!</v>
      </c>
      <c r="K57" s="335" t="e">
        <f t="shared" si="2"/>
        <v>#REF!</v>
      </c>
    </row>
    <row r="58" spans="1:11">
      <c r="A58" s="361" t="s">
        <v>485</v>
      </c>
      <c r="B58" s="361" t="s">
        <v>907</v>
      </c>
      <c r="C58" s="365">
        <v>61020000</v>
      </c>
      <c r="D58" s="365"/>
      <c r="E58" s="365">
        <f t="shared" si="0"/>
        <v>61020000</v>
      </c>
      <c r="F58" s="327">
        <v>600000</v>
      </c>
      <c r="G58" s="327"/>
      <c r="H58" s="327">
        <f t="shared" si="1"/>
        <v>600000</v>
      </c>
      <c r="I58" s="335">
        <v>0</v>
      </c>
      <c r="J58" s="335"/>
      <c r="K58" s="335">
        <f t="shared" si="2"/>
        <v>0</v>
      </c>
    </row>
    <row r="59" spans="1:11">
      <c r="A59" s="361" t="s">
        <v>361</v>
      </c>
      <c r="B59" s="361" t="s">
        <v>970</v>
      </c>
      <c r="C59" s="365">
        <v>1328763200</v>
      </c>
      <c r="D59" s="365"/>
      <c r="E59" s="365">
        <f t="shared" si="0"/>
        <v>1328763200</v>
      </c>
      <c r="F59" s="327">
        <v>750000000</v>
      </c>
      <c r="G59" s="327"/>
      <c r="H59" s="327">
        <f t="shared" si="1"/>
        <v>750000000</v>
      </c>
      <c r="I59" s="335">
        <v>1250000000</v>
      </c>
      <c r="J59" s="335"/>
      <c r="K59" s="335">
        <f t="shared" si="2"/>
        <v>1250000000</v>
      </c>
    </row>
    <row r="60" spans="1:11">
      <c r="A60" s="361" t="s">
        <v>420</v>
      </c>
      <c r="B60" s="361" t="s">
        <v>908</v>
      </c>
      <c r="C60" s="365">
        <v>0</v>
      </c>
      <c r="D60" s="365"/>
      <c r="E60" s="365">
        <f t="shared" si="0"/>
        <v>0</v>
      </c>
      <c r="F60" s="327">
        <v>23600000</v>
      </c>
      <c r="G60" s="327"/>
      <c r="H60" s="327">
        <f t="shared" si="1"/>
        <v>23600000</v>
      </c>
      <c r="I60" s="335">
        <v>50000000</v>
      </c>
      <c r="J60" s="335"/>
      <c r="K60" s="335">
        <f t="shared" si="2"/>
        <v>50000000</v>
      </c>
    </row>
    <row r="61" spans="1:11">
      <c r="A61" s="361" t="s">
        <v>488</v>
      </c>
      <c r="B61" s="361" t="s">
        <v>909</v>
      </c>
      <c r="C61" s="365">
        <v>0</v>
      </c>
      <c r="D61" s="365"/>
      <c r="E61" s="365">
        <f t="shared" si="0"/>
        <v>0</v>
      </c>
      <c r="F61" s="327">
        <v>59250000</v>
      </c>
      <c r="G61" s="327"/>
      <c r="H61" s="327">
        <f t="shared" si="1"/>
        <v>59250000</v>
      </c>
      <c r="I61" s="335">
        <v>70000000</v>
      </c>
      <c r="J61" s="335"/>
      <c r="K61" s="335">
        <f t="shared" si="2"/>
        <v>70000000</v>
      </c>
    </row>
    <row r="62" spans="1:11">
      <c r="A62" s="361" t="s">
        <v>367</v>
      </c>
      <c r="B62" s="361" t="s">
        <v>1008</v>
      </c>
      <c r="C62" s="365">
        <v>0</v>
      </c>
      <c r="D62" s="365"/>
      <c r="E62" s="365">
        <f t="shared" si="0"/>
        <v>0</v>
      </c>
      <c r="F62" s="327">
        <v>0</v>
      </c>
      <c r="G62" s="327"/>
      <c r="H62" s="327">
        <f t="shared" si="1"/>
        <v>0</v>
      </c>
      <c r="I62" s="335">
        <v>600000000</v>
      </c>
      <c r="J62" s="335"/>
      <c r="K62" s="335">
        <f t="shared" si="2"/>
        <v>600000000</v>
      </c>
    </row>
    <row r="63" spans="1:11">
      <c r="A63" s="361" t="s">
        <v>250</v>
      </c>
      <c r="B63" s="361" t="s">
        <v>1005</v>
      </c>
      <c r="C63" s="365">
        <v>298905340</v>
      </c>
      <c r="D63" s="365"/>
      <c r="E63" s="365">
        <f t="shared" si="0"/>
        <v>298905340</v>
      </c>
      <c r="F63" s="327">
        <v>12000000</v>
      </c>
      <c r="G63" s="327"/>
      <c r="H63" s="327">
        <f t="shared" si="1"/>
        <v>12000000</v>
      </c>
      <c r="I63" s="335">
        <v>180000000</v>
      </c>
      <c r="J63" s="335"/>
      <c r="K63" s="335">
        <f t="shared" si="2"/>
        <v>180000000</v>
      </c>
    </row>
    <row r="64" spans="1:11">
      <c r="A64" s="361" t="s">
        <v>622</v>
      </c>
      <c r="B64" s="361" t="s">
        <v>910</v>
      </c>
      <c r="C64" s="365">
        <v>0</v>
      </c>
      <c r="D64" s="365"/>
      <c r="E64" s="365">
        <f t="shared" si="0"/>
        <v>0</v>
      </c>
      <c r="F64" s="327">
        <v>2100000</v>
      </c>
      <c r="G64" s="327"/>
      <c r="H64" s="327">
        <f t="shared" si="1"/>
        <v>2100000</v>
      </c>
      <c r="I64" s="335">
        <v>20000000</v>
      </c>
      <c r="J64" s="335"/>
      <c r="K64" s="335">
        <f t="shared" si="2"/>
        <v>20000000</v>
      </c>
    </row>
    <row r="65" spans="1:11">
      <c r="A65" s="361" t="s">
        <v>623</v>
      </c>
      <c r="B65" s="361" t="s">
        <v>971</v>
      </c>
      <c r="C65" s="365">
        <v>636557250</v>
      </c>
      <c r="D65" s="365"/>
      <c r="E65" s="365">
        <f t="shared" si="0"/>
        <v>636557250</v>
      </c>
      <c r="F65" s="327">
        <v>230000000</v>
      </c>
      <c r="G65" s="327"/>
      <c r="H65" s="327">
        <f t="shared" si="1"/>
        <v>230000000</v>
      </c>
      <c r="I65" s="335">
        <v>95000000</v>
      </c>
      <c r="J65" s="335"/>
      <c r="K65" s="335">
        <f t="shared" si="2"/>
        <v>95000000</v>
      </c>
    </row>
    <row r="66" spans="1:11">
      <c r="A66" s="361" t="s">
        <v>866</v>
      </c>
      <c r="B66" s="361" t="s">
        <v>911</v>
      </c>
      <c r="C66" s="365">
        <v>0</v>
      </c>
      <c r="D66" s="365"/>
      <c r="E66" s="365">
        <f t="shared" si="0"/>
        <v>0</v>
      </c>
      <c r="F66" s="327">
        <v>11298796228</v>
      </c>
      <c r="G66" s="327"/>
      <c r="H66" s="327">
        <f t="shared" si="1"/>
        <v>11298796228</v>
      </c>
      <c r="I66" s="335">
        <v>0</v>
      </c>
      <c r="J66" s="335"/>
      <c r="K66" s="335">
        <f t="shared" si="2"/>
        <v>0</v>
      </c>
    </row>
    <row r="67" spans="1:11">
      <c r="A67" s="361" t="s">
        <v>865</v>
      </c>
      <c r="B67" s="361" t="s">
        <v>912</v>
      </c>
      <c r="C67" s="365">
        <v>0</v>
      </c>
      <c r="D67" s="365"/>
      <c r="E67" s="365">
        <f t="shared" si="0"/>
        <v>0</v>
      </c>
      <c r="F67" s="327">
        <v>1585000000</v>
      </c>
      <c r="G67" s="327"/>
      <c r="H67" s="327">
        <f t="shared" si="1"/>
        <v>1585000000</v>
      </c>
      <c r="I67" s="335">
        <v>0</v>
      </c>
      <c r="J67" s="335"/>
      <c r="K67" s="335">
        <f t="shared" si="2"/>
        <v>0</v>
      </c>
    </row>
    <row r="68" spans="1:11">
      <c r="A68" s="361" t="s">
        <v>871</v>
      </c>
      <c r="B68" s="361" t="s">
        <v>913</v>
      </c>
      <c r="C68" s="365">
        <v>0</v>
      </c>
      <c r="D68" s="365"/>
      <c r="E68" s="365">
        <f t="shared" si="0"/>
        <v>0</v>
      </c>
      <c r="F68" s="327">
        <v>300000</v>
      </c>
      <c r="G68" s="327"/>
      <c r="H68" s="327">
        <f t="shared" si="1"/>
        <v>300000</v>
      </c>
      <c r="I68" s="335">
        <v>0</v>
      </c>
      <c r="J68" s="335"/>
      <c r="K68" s="335">
        <f t="shared" si="2"/>
        <v>0</v>
      </c>
    </row>
    <row r="69" spans="1:11">
      <c r="A69" s="361" t="s">
        <v>869</v>
      </c>
      <c r="B69" s="361" t="s">
        <v>998</v>
      </c>
      <c r="C69" s="365">
        <v>0</v>
      </c>
      <c r="D69" s="365"/>
      <c r="E69" s="365">
        <f t="shared" si="0"/>
        <v>0</v>
      </c>
      <c r="F69" s="327">
        <v>300000</v>
      </c>
      <c r="G69" s="327"/>
      <c r="H69" s="327">
        <f t="shared" si="1"/>
        <v>300000</v>
      </c>
      <c r="I69" s="335">
        <v>0</v>
      </c>
      <c r="J69" s="335"/>
      <c r="K69" s="335">
        <f t="shared" si="2"/>
        <v>0</v>
      </c>
    </row>
    <row r="70" spans="1:11">
      <c r="A70" s="361" t="s">
        <v>868</v>
      </c>
      <c r="B70" s="361" t="s">
        <v>1000</v>
      </c>
      <c r="C70" s="365">
        <v>0</v>
      </c>
      <c r="D70" s="365"/>
      <c r="E70" s="365">
        <f t="shared" si="0"/>
        <v>0</v>
      </c>
      <c r="F70" s="327">
        <v>25820000</v>
      </c>
      <c r="G70" s="327"/>
      <c r="H70" s="327">
        <f t="shared" si="1"/>
        <v>25820000</v>
      </c>
      <c r="I70" s="335">
        <v>0</v>
      </c>
      <c r="J70" s="335"/>
      <c r="K70" s="335">
        <f t="shared" si="2"/>
        <v>0</v>
      </c>
    </row>
    <row r="71" spans="1:11">
      <c r="A71" s="361" t="s">
        <v>870</v>
      </c>
      <c r="B71" s="361" t="s">
        <v>914</v>
      </c>
      <c r="C71" s="365">
        <v>0</v>
      </c>
      <c r="D71" s="365"/>
      <c r="E71" s="365">
        <f t="shared" si="0"/>
        <v>0</v>
      </c>
      <c r="F71" s="327">
        <v>300000</v>
      </c>
      <c r="G71" s="327"/>
      <c r="H71" s="327">
        <f t="shared" si="1"/>
        <v>300000</v>
      </c>
      <c r="I71" s="335">
        <v>0</v>
      </c>
      <c r="J71" s="335"/>
      <c r="K71" s="335">
        <f t="shared" si="2"/>
        <v>0</v>
      </c>
    </row>
    <row r="72" spans="1:11">
      <c r="A72" s="361" t="s">
        <v>630</v>
      </c>
      <c r="B72" s="361" t="s">
        <v>999</v>
      </c>
      <c r="C72" s="365">
        <v>102113580</v>
      </c>
      <c r="D72" s="365"/>
      <c r="E72" s="365">
        <f t="shared" si="0"/>
        <v>102113580</v>
      </c>
      <c r="F72" s="327">
        <v>110000000</v>
      </c>
      <c r="G72" s="327"/>
      <c r="H72" s="327">
        <f t="shared" si="1"/>
        <v>110000000</v>
      </c>
      <c r="I72" s="335">
        <v>90000000</v>
      </c>
      <c r="J72" s="335"/>
      <c r="K72" s="335">
        <f t="shared" si="2"/>
        <v>90000000</v>
      </c>
    </row>
    <row r="73" spans="1:11">
      <c r="A73" s="361" t="s">
        <v>49</v>
      </c>
      <c r="B73" s="361" t="s">
        <v>972</v>
      </c>
      <c r="C73" s="365">
        <v>125875220</v>
      </c>
      <c r="D73" s="365"/>
      <c r="E73" s="365">
        <f t="shared" si="0"/>
        <v>125875220</v>
      </c>
      <c r="F73" s="327">
        <v>53600000</v>
      </c>
      <c r="G73" s="327"/>
      <c r="H73" s="327">
        <f t="shared" si="1"/>
        <v>53600000</v>
      </c>
      <c r="I73" s="335">
        <v>4250000000</v>
      </c>
      <c r="J73" s="335"/>
      <c r="K73" s="335">
        <f t="shared" si="2"/>
        <v>4250000000</v>
      </c>
    </row>
    <row r="74" spans="1:11">
      <c r="A74" s="361" t="s">
        <v>647</v>
      </c>
      <c r="B74" s="361" t="s">
        <v>1009</v>
      </c>
      <c r="C74" s="365">
        <v>0</v>
      </c>
      <c r="D74" s="365"/>
      <c r="E74" s="365">
        <f t="shared" si="0"/>
        <v>0</v>
      </c>
      <c r="F74" s="327">
        <v>0</v>
      </c>
      <c r="G74" s="327"/>
      <c r="H74" s="327">
        <f t="shared" si="1"/>
        <v>0</v>
      </c>
      <c r="I74" s="335">
        <v>0</v>
      </c>
      <c r="J74" s="335"/>
      <c r="K74" s="335">
        <f t="shared" si="2"/>
        <v>0</v>
      </c>
    </row>
    <row r="75" spans="1:11">
      <c r="A75" s="361" t="s">
        <v>497</v>
      </c>
      <c r="B75" s="361" t="s">
        <v>915</v>
      </c>
      <c r="C75" s="365">
        <v>19003000</v>
      </c>
      <c r="D75" s="365"/>
      <c r="E75" s="365">
        <f t="shared" si="0"/>
        <v>19003000</v>
      </c>
      <c r="F75" s="327">
        <v>6675000</v>
      </c>
      <c r="G75" s="327"/>
      <c r="H75" s="327">
        <f t="shared" si="1"/>
        <v>6675000</v>
      </c>
      <c r="I75" s="335">
        <v>29000000</v>
      </c>
      <c r="J75" s="335" t="e">
        <f>Capital!#REF!</f>
        <v>#REF!</v>
      </c>
      <c r="K75" s="335" t="e">
        <f t="shared" si="2"/>
        <v>#REF!</v>
      </c>
    </row>
    <row r="76" spans="1:11">
      <c r="A76" s="361" t="s">
        <v>476</v>
      </c>
      <c r="B76" s="361" t="s">
        <v>916</v>
      </c>
      <c r="C76" s="365">
        <v>22422590</v>
      </c>
      <c r="D76" s="365"/>
      <c r="E76" s="365">
        <f t="shared" si="0"/>
        <v>22422590</v>
      </c>
      <c r="F76" s="327">
        <v>0</v>
      </c>
      <c r="G76" s="327"/>
      <c r="H76" s="327">
        <f t="shared" si="1"/>
        <v>0</v>
      </c>
      <c r="I76" s="335">
        <v>20000000</v>
      </c>
      <c r="J76" s="335"/>
      <c r="K76" s="335">
        <f t="shared" si="2"/>
        <v>20000000</v>
      </c>
    </row>
    <row r="77" spans="1:11">
      <c r="A77" s="361" t="s">
        <v>57</v>
      </c>
      <c r="B77" s="361" t="s">
        <v>917</v>
      </c>
      <c r="C77" s="365">
        <v>4121110</v>
      </c>
      <c r="D77" s="365"/>
      <c r="E77" s="365">
        <f t="shared" si="0"/>
        <v>4121110</v>
      </c>
      <c r="F77" s="327">
        <v>0</v>
      </c>
      <c r="G77" s="327"/>
      <c r="H77" s="327">
        <f t="shared" si="1"/>
        <v>0</v>
      </c>
      <c r="I77" s="335">
        <v>20000000</v>
      </c>
      <c r="J77" s="335"/>
      <c r="K77" s="335">
        <f t="shared" si="2"/>
        <v>20000000</v>
      </c>
    </row>
    <row r="78" spans="1:11" ht="37.5">
      <c r="A78" s="371" t="s">
        <v>1489</v>
      </c>
      <c r="B78" s="372" t="s">
        <v>1490</v>
      </c>
      <c r="C78" s="383">
        <v>0</v>
      </c>
      <c r="D78" s="382">
        <v>3129000</v>
      </c>
      <c r="E78" s="383">
        <f>D78+C78</f>
        <v>3129000</v>
      </c>
      <c r="F78" s="384"/>
      <c r="G78" s="384" t="e">
        <f>Recurrent!#REF!</f>
        <v>#REF!</v>
      </c>
      <c r="H78" s="384" t="e">
        <f>G78+F78</f>
        <v>#REF!</v>
      </c>
      <c r="I78" s="385"/>
      <c r="J78" s="385" t="e">
        <f>Capital!#REF!</f>
        <v>#REF!</v>
      </c>
      <c r="K78" s="385" t="e">
        <f>J78+I78</f>
        <v>#REF!</v>
      </c>
    </row>
    <row r="79" spans="1:11">
      <c r="A79" s="373" t="s">
        <v>1433</v>
      </c>
      <c r="B79" s="370" t="s">
        <v>1486</v>
      </c>
      <c r="C79" s="365">
        <v>0</v>
      </c>
      <c r="D79" s="365">
        <v>11591438</v>
      </c>
      <c r="E79" s="365">
        <f>D79+C79</f>
        <v>11591438</v>
      </c>
      <c r="F79" s="327"/>
      <c r="G79" s="327" t="e">
        <f>Recurrent!#REF!</f>
        <v>#REF!</v>
      </c>
      <c r="H79" s="327" t="e">
        <f>G79+F79</f>
        <v>#REF!</v>
      </c>
      <c r="I79" s="335"/>
      <c r="J79" s="335" t="e">
        <f>Capital!#REF!</f>
        <v>#REF!</v>
      </c>
      <c r="K79" s="335" t="e">
        <f>J79+I79</f>
        <v>#REF!</v>
      </c>
    </row>
    <row r="80" spans="1:11">
      <c r="A80" s="361" t="s">
        <v>266</v>
      </c>
      <c r="B80" s="361" t="s">
        <v>918</v>
      </c>
      <c r="C80" s="365">
        <v>195410900</v>
      </c>
      <c r="D80" s="365"/>
      <c r="E80" s="365">
        <f>C80+D80</f>
        <v>195410900</v>
      </c>
      <c r="F80" s="327">
        <v>358000000</v>
      </c>
      <c r="G80" s="327"/>
      <c r="H80" s="327">
        <f>F80+G80</f>
        <v>358000000</v>
      </c>
      <c r="I80" s="335">
        <v>577000000</v>
      </c>
      <c r="J80" s="335"/>
      <c r="K80" s="335">
        <f>I80+J80</f>
        <v>577000000</v>
      </c>
    </row>
    <row r="81" spans="1:11">
      <c r="A81" s="361" t="s">
        <v>0</v>
      </c>
      <c r="B81" s="361" t="s">
        <v>1488</v>
      </c>
      <c r="C81" s="365">
        <v>397508010</v>
      </c>
      <c r="D81" s="365"/>
      <c r="E81" s="365">
        <f t="shared" si="0"/>
        <v>397508010</v>
      </c>
      <c r="F81" s="327">
        <v>50173000</v>
      </c>
      <c r="G81" s="327"/>
      <c r="H81" s="327">
        <f t="shared" si="1"/>
        <v>50173000</v>
      </c>
      <c r="I81" s="335">
        <v>14500000000</v>
      </c>
      <c r="J81" s="335"/>
      <c r="K81" s="335">
        <f t="shared" si="2"/>
        <v>14500000000</v>
      </c>
    </row>
    <row r="82" spans="1:11">
      <c r="A82" s="361" t="s">
        <v>428</v>
      </c>
      <c r="B82" s="361" t="s">
        <v>974</v>
      </c>
      <c r="C82" s="365">
        <v>110899600</v>
      </c>
      <c r="D82" s="365"/>
      <c r="E82" s="365">
        <f t="shared" ref="E82:E143" si="6">C82+D82</f>
        <v>110899600</v>
      </c>
      <c r="F82" s="327">
        <v>104400000</v>
      </c>
      <c r="G82" s="327"/>
      <c r="H82" s="327">
        <f t="shared" ref="H82:H143" si="7">F82+G82</f>
        <v>104400000</v>
      </c>
      <c r="I82" s="335">
        <v>145000000</v>
      </c>
      <c r="J82" s="335"/>
      <c r="K82" s="335">
        <f t="shared" ref="K82:K142" si="8">I82+J82</f>
        <v>145000000</v>
      </c>
    </row>
    <row r="83" spans="1:11">
      <c r="A83" s="361" t="s">
        <v>435</v>
      </c>
      <c r="B83" s="361" t="s">
        <v>919</v>
      </c>
      <c r="C83" s="365">
        <v>0</v>
      </c>
      <c r="D83" s="365"/>
      <c r="E83" s="365">
        <f t="shared" si="6"/>
        <v>0</v>
      </c>
      <c r="F83" s="327">
        <v>1500000</v>
      </c>
      <c r="G83" s="327"/>
      <c r="H83" s="327">
        <f t="shared" si="7"/>
        <v>1500000</v>
      </c>
      <c r="I83" s="335">
        <v>0</v>
      </c>
      <c r="J83" s="335"/>
      <c r="K83" s="335">
        <f t="shared" si="8"/>
        <v>0</v>
      </c>
    </row>
    <row r="84" spans="1:11">
      <c r="A84" s="361" t="s">
        <v>436</v>
      </c>
      <c r="B84" s="361" t="s">
        <v>920</v>
      </c>
      <c r="C84" s="365">
        <v>0</v>
      </c>
      <c r="D84" s="365"/>
      <c r="E84" s="365">
        <f t="shared" si="6"/>
        <v>0</v>
      </c>
      <c r="F84" s="327">
        <v>1800000</v>
      </c>
      <c r="G84" s="327"/>
      <c r="H84" s="327">
        <f t="shared" si="7"/>
        <v>1800000</v>
      </c>
      <c r="I84" s="335">
        <v>0</v>
      </c>
      <c r="J84" s="335"/>
      <c r="K84" s="335">
        <f t="shared" si="8"/>
        <v>0</v>
      </c>
    </row>
    <row r="85" spans="1:11">
      <c r="A85" s="361" t="s">
        <v>437</v>
      </c>
      <c r="B85" s="361" t="s">
        <v>921</v>
      </c>
      <c r="C85" s="365">
        <v>0</v>
      </c>
      <c r="D85" s="365"/>
      <c r="E85" s="365">
        <f t="shared" si="6"/>
        <v>0</v>
      </c>
      <c r="F85" s="327">
        <v>6000000</v>
      </c>
      <c r="G85" s="327"/>
      <c r="H85" s="327">
        <f t="shared" si="7"/>
        <v>6000000</v>
      </c>
      <c r="I85" s="335">
        <v>0</v>
      </c>
      <c r="J85" s="335"/>
      <c r="K85" s="335">
        <f t="shared" si="8"/>
        <v>0</v>
      </c>
    </row>
    <row r="86" spans="1:11">
      <c r="A86" s="361" t="s">
        <v>439</v>
      </c>
      <c r="B86" s="361" t="s">
        <v>975</v>
      </c>
      <c r="C86" s="365">
        <v>0</v>
      </c>
      <c r="D86" s="365"/>
      <c r="E86" s="365">
        <f t="shared" si="6"/>
        <v>0</v>
      </c>
      <c r="F86" s="327">
        <v>58000000</v>
      </c>
      <c r="G86" s="327"/>
      <c r="H86" s="327">
        <f t="shared" si="7"/>
        <v>58000000</v>
      </c>
      <c r="I86" s="335">
        <v>35000000</v>
      </c>
      <c r="J86" s="335"/>
      <c r="K86" s="335">
        <f t="shared" si="8"/>
        <v>35000000</v>
      </c>
    </row>
    <row r="87" spans="1:11">
      <c r="A87" s="361" t="s">
        <v>238</v>
      </c>
      <c r="B87" s="361" t="s">
        <v>922</v>
      </c>
      <c r="C87" s="365">
        <v>46643190</v>
      </c>
      <c r="D87" s="365"/>
      <c r="E87" s="365">
        <f t="shared" si="6"/>
        <v>46643190</v>
      </c>
      <c r="F87" s="327">
        <v>82040000</v>
      </c>
      <c r="G87" s="327"/>
      <c r="H87" s="327">
        <f t="shared" si="7"/>
        <v>82040000</v>
      </c>
      <c r="I87" s="335">
        <v>80000000</v>
      </c>
      <c r="J87" s="335"/>
      <c r="K87" s="335">
        <f t="shared" si="8"/>
        <v>80000000</v>
      </c>
    </row>
    <row r="88" spans="1:11">
      <c r="A88" s="361" t="s">
        <v>58</v>
      </c>
      <c r="B88" s="361" t="s">
        <v>976</v>
      </c>
      <c r="C88" s="365">
        <v>71314300</v>
      </c>
      <c r="D88" s="365"/>
      <c r="E88" s="365">
        <f t="shared" si="6"/>
        <v>71314300</v>
      </c>
      <c r="F88" s="327">
        <v>30000000</v>
      </c>
      <c r="G88" s="327"/>
      <c r="H88" s="327">
        <f t="shared" si="7"/>
        <v>30000000</v>
      </c>
      <c r="I88" s="335">
        <v>700000000</v>
      </c>
      <c r="J88" s="335" t="e">
        <f>Capital!#REF!</f>
        <v>#REF!</v>
      </c>
      <c r="K88" s="335" t="e">
        <f t="shared" si="8"/>
        <v>#REF!</v>
      </c>
    </row>
    <row r="89" spans="1:11">
      <c r="A89" s="361" t="s">
        <v>66</v>
      </c>
      <c r="B89" s="361" t="s">
        <v>923</v>
      </c>
      <c r="C89" s="365">
        <v>359386330</v>
      </c>
      <c r="D89" s="365"/>
      <c r="E89" s="365">
        <f t="shared" si="6"/>
        <v>359386330</v>
      </c>
      <c r="F89" s="327">
        <v>162166000</v>
      </c>
      <c r="G89" s="327"/>
      <c r="H89" s="327">
        <f t="shared" si="7"/>
        <v>162166000</v>
      </c>
      <c r="I89" s="335">
        <v>200000000</v>
      </c>
      <c r="J89" s="335"/>
      <c r="K89" s="335">
        <f t="shared" si="8"/>
        <v>200000000</v>
      </c>
    </row>
    <row r="90" spans="1:11">
      <c r="A90" s="361" t="s">
        <v>71</v>
      </c>
      <c r="B90" s="361" t="s">
        <v>1007</v>
      </c>
      <c r="C90" s="365">
        <v>120429750</v>
      </c>
      <c r="D90" s="365"/>
      <c r="E90" s="365">
        <f t="shared" si="6"/>
        <v>120429750</v>
      </c>
      <c r="F90" s="327">
        <v>25000000</v>
      </c>
      <c r="G90" s="327"/>
      <c r="H90" s="327">
        <f t="shared" si="7"/>
        <v>25000000</v>
      </c>
      <c r="I90" s="335">
        <v>300000000</v>
      </c>
      <c r="J90" s="335"/>
      <c r="K90" s="335">
        <f t="shared" si="8"/>
        <v>300000000</v>
      </c>
    </row>
    <row r="91" spans="1:11">
      <c r="A91" s="374" t="s">
        <v>42</v>
      </c>
      <c r="B91" s="370" t="s">
        <v>1477</v>
      </c>
      <c r="C91" s="365">
        <v>0</v>
      </c>
      <c r="D91" s="365">
        <v>11591438</v>
      </c>
      <c r="E91" s="365">
        <f>D91+C91</f>
        <v>11591438</v>
      </c>
      <c r="F91" s="375"/>
      <c r="G91" s="376" t="e">
        <f>Recurrent!#REF!</f>
        <v>#REF!</v>
      </c>
      <c r="H91" s="327" t="e">
        <f>G91+F91</f>
        <v>#REF!</v>
      </c>
      <c r="I91" s="377"/>
      <c r="J91" s="378" t="e">
        <f>Capital!#REF!</f>
        <v>#REF!</v>
      </c>
      <c r="K91" s="335" t="e">
        <f>J91+I91</f>
        <v>#REF!</v>
      </c>
    </row>
    <row r="92" spans="1:11">
      <c r="A92" s="361" t="s">
        <v>657</v>
      </c>
      <c r="B92" s="361" t="s">
        <v>924</v>
      </c>
      <c r="C92" s="365">
        <v>43996550</v>
      </c>
      <c r="D92" s="365"/>
      <c r="E92" s="365">
        <f t="shared" si="6"/>
        <v>43996550</v>
      </c>
      <c r="F92" s="327">
        <v>12100000</v>
      </c>
      <c r="G92" s="327"/>
      <c r="H92" s="327">
        <f t="shared" si="7"/>
        <v>12100000</v>
      </c>
      <c r="I92" s="335">
        <v>8000000000</v>
      </c>
      <c r="J92" s="335"/>
      <c r="K92" s="335">
        <f t="shared" si="8"/>
        <v>8000000000</v>
      </c>
    </row>
    <row r="93" spans="1:11">
      <c r="A93" s="361" t="s">
        <v>42</v>
      </c>
      <c r="B93" s="361" t="s">
        <v>1492</v>
      </c>
      <c r="C93" s="365">
        <v>374167860</v>
      </c>
      <c r="D93" s="365"/>
      <c r="E93" s="365">
        <f>C93+D93</f>
        <v>374167860</v>
      </c>
      <c r="F93" s="327">
        <v>15925000</v>
      </c>
      <c r="G93" s="327"/>
      <c r="H93" s="327">
        <f>F93+G93</f>
        <v>15925000</v>
      </c>
      <c r="I93" s="335">
        <v>400000000</v>
      </c>
      <c r="J93" s="335"/>
      <c r="K93" s="335">
        <f>I93+J93</f>
        <v>400000000</v>
      </c>
    </row>
    <row r="94" spans="1:11">
      <c r="A94" s="361" t="s">
        <v>272</v>
      </c>
      <c r="B94" s="361" t="s">
        <v>925</v>
      </c>
      <c r="C94" s="365">
        <v>142338190</v>
      </c>
      <c r="D94" s="365"/>
      <c r="E94" s="365">
        <f t="shared" si="6"/>
        <v>142338190</v>
      </c>
      <c r="F94" s="327">
        <v>44600000</v>
      </c>
      <c r="G94" s="327"/>
      <c r="H94" s="327">
        <f t="shared" si="7"/>
        <v>44600000</v>
      </c>
      <c r="I94" s="335">
        <v>100000000</v>
      </c>
      <c r="J94" s="335" t="e">
        <f>Capital!#REF!</f>
        <v>#REF!</v>
      </c>
      <c r="K94" s="335" t="e">
        <f t="shared" si="8"/>
        <v>#REF!</v>
      </c>
    </row>
    <row r="95" spans="1:11">
      <c r="A95" s="361" t="s">
        <v>278</v>
      </c>
      <c r="B95" s="361" t="s">
        <v>978</v>
      </c>
      <c r="C95" s="365">
        <v>225948000</v>
      </c>
      <c r="D95" s="365"/>
      <c r="E95" s="365">
        <f t="shared" si="6"/>
        <v>225948000</v>
      </c>
      <c r="F95" s="327">
        <v>64488000</v>
      </c>
      <c r="G95" s="327"/>
      <c r="H95" s="327">
        <f t="shared" si="7"/>
        <v>64488000</v>
      </c>
      <c r="I95" s="335">
        <v>70000000</v>
      </c>
      <c r="J95" s="335"/>
      <c r="K95" s="335">
        <f t="shared" si="8"/>
        <v>70000000</v>
      </c>
    </row>
    <row r="96" spans="1:11">
      <c r="A96" s="361" t="s">
        <v>276</v>
      </c>
      <c r="B96" s="361" t="s">
        <v>979</v>
      </c>
      <c r="C96" s="365">
        <v>25000000</v>
      </c>
      <c r="D96" s="365"/>
      <c r="E96" s="365">
        <f t="shared" si="6"/>
        <v>25000000</v>
      </c>
      <c r="F96" s="327">
        <v>16700000</v>
      </c>
      <c r="G96" s="327"/>
      <c r="H96" s="327">
        <f t="shared" si="7"/>
        <v>16700000</v>
      </c>
      <c r="I96" s="335">
        <v>10000000</v>
      </c>
      <c r="J96" s="335"/>
      <c r="K96" s="335">
        <f t="shared" si="8"/>
        <v>10000000</v>
      </c>
    </row>
    <row r="97" spans="1:11">
      <c r="A97" s="361" t="s">
        <v>521</v>
      </c>
      <c r="B97" s="361" t="s">
        <v>926</v>
      </c>
      <c r="C97" s="365">
        <v>0</v>
      </c>
      <c r="D97" s="365"/>
      <c r="E97" s="365">
        <f t="shared" si="6"/>
        <v>0</v>
      </c>
      <c r="F97" s="327">
        <v>1200000</v>
      </c>
      <c r="G97" s="327"/>
      <c r="H97" s="327">
        <f t="shared" si="7"/>
        <v>1200000</v>
      </c>
      <c r="I97" s="335">
        <v>0</v>
      </c>
      <c r="J97" s="335"/>
      <c r="K97" s="335">
        <f t="shared" si="8"/>
        <v>0</v>
      </c>
    </row>
    <row r="98" spans="1:11">
      <c r="A98" s="361" t="s">
        <v>522</v>
      </c>
      <c r="B98" s="361" t="s">
        <v>927</v>
      </c>
      <c r="C98" s="365">
        <v>0</v>
      </c>
      <c r="D98" s="365"/>
      <c r="E98" s="365">
        <f t="shared" si="6"/>
        <v>0</v>
      </c>
      <c r="F98" s="327">
        <v>1800000</v>
      </c>
      <c r="G98" s="327"/>
      <c r="H98" s="327">
        <f t="shared" si="7"/>
        <v>1800000</v>
      </c>
      <c r="I98" s="335">
        <v>0</v>
      </c>
      <c r="J98" s="335"/>
      <c r="K98" s="335">
        <f t="shared" si="8"/>
        <v>0</v>
      </c>
    </row>
    <row r="99" spans="1:11">
      <c r="A99" s="361" t="s">
        <v>523</v>
      </c>
      <c r="B99" s="361" t="s">
        <v>928</v>
      </c>
      <c r="C99" s="365">
        <v>0</v>
      </c>
      <c r="D99" s="365"/>
      <c r="E99" s="365">
        <f t="shared" si="6"/>
        <v>0</v>
      </c>
      <c r="F99" s="327">
        <v>480000</v>
      </c>
      <c r="G99" s="327"/>
      <c r="H99" s="327">
        <f t="shared" si="7"/>
        <v>480000</v>
      </c>
      <c r="I99" s="335">
        <v>0</v>
      </c>
      <c r="J99" s="335"/>
      <c r="K99" s="335">
        <f t="shared" si="8"/>
        <v>0</v>
      </c>
    </row>
    <row r="100" spans="1:11">
      <c r="A100" s="361" t="s">
        <v>286</v>
      </c>
      <c r="B100" s="361" t="s">
        <v>980</v>
      </c>
      <c r="C100" s="365">
        <v>510128330</v>
      </c>
      <c r="D100" s="365"/>
      <c r="E100" s="365">
        <f t="shared" si="6"/>
        <v>510128330</v>
      </c>
      <c r="F100" s="327">
        <v>270804000</v>
      </c>
      <c r="G100" s="327"/>
      <c r="H100" s="327">
        <f t="shared" si="7"/>
        <v>270804000</v>
      </c>
      <c r="I100" s="335">
        <v>300000000</v>
      </c>
      <c r="J100" s="335"/>
      <c r="K100" s="335">
        <f t="shared" si="8"/>
        <v>300000000</v>
      </c>
    </row>
    <row r="101" spans="1:11">
      <c r="A101" s="361" t="s">
        <v>287</v>
      </c>
      <c r="B101" s="361" t="s">
        <v>981</v>
      </c>
      <c r="C101" s="365">
        <v>0</v>
      </c>
      <c r="D101" s="365"/>
      <c r="E101" s="365">
        <f t="shared" si="6"/>
        <v>0</v>
      </c>
      <c r="F101" s="327">
        <v>40000000</v>
      </c>
      <c r="G101" s="327"/>
      <c r="H101" s="327">
        <f t="shared" si="7"/>
        <v>40000000</v>
      </c>
      <c r="I101" s="335">
        <v>0</v>
      </c>
      <c r="J101" s="335"/>
      <c r="K101" s="335">
        <f t="shared" si="8"/>
        <v>0</v>
      </c>
    </row>
    <row r="102" spans="1:11">
      <c r="A102" s="361" t="s">
        <v>289</v>
      </c>
      <c r="B102" s="361" t="s">
        <v>929</v>
      </c>
      <c r="C102" s="365">
        <v>303127020</v>
      </c>
      <c r="D102" s="365"/>
      <c r="E102" s="365">
        <f t="shared" si="6"/>
        <v>303127020</v>
      </c>
      <c r="F102" s="327">
        <v>6000000</v>
      </c>
      <c r="G102" s="327"/>
      <c r="H102" s="327">
        <f t="shared" si="7"/>
        <v>6000000</v>
      </c>
      <c r="I102" s="335">
        <v>0</v>
      </c>
      <c r="J102" s="335"/>
      <c r="K102" s="335">
        <f t="shared" si="8"/>
        <v>0</v>
      </c>
    </row>
    <row r="103" spans="1:11">
      <c r="A103" s="361" t="s">
        <v>268</v>
      </c>
      <c r="B103" s="361" t="s">
        <v>982</v>
      </c>
      <c r="C103" s="365">
        <v>139193400</v>
      </c>
      <c r="D103" s="365"/>
      <c r="E103" s="365">
        <f t="shared" si="6"/>
        <v>139193400</v>
      </c>
      <c r="F103" s="327">
        <v>281000000</v>
      </c>
      <c r="G103" s="327"/>
      <c r="H103" s="327">
        <f t="shared" si="7"/>
        <v>281000000</v>
      </c>
      <c r="I103" s="335">
        <v>300000000</v>
      </c>
      <c r="J103" s="335"/>
      <c r="K103" s="335">
        <f t="shared" si="8"/>
        <v>300000000</v>
      </c>
    </row>
    <row r="104" spans="1:11">
      <c r="A104" s="361" t="s">
        <v>313</v>
      </c>
      <c r="B104" s="361" t="s">
        <v>983</v>
      </c>
      <c r="C104" s="365">
        <v>293258730</v>
      </c>
      <c r="D104" s="365"/>
      <c r="E104" s="365">
        <f t="shared" si="6"/>
        <v>293258730</v>
      </c>
      <c r="F104" s="327">
        <v>100000000</v>
      </c>
      <c r="G104" s="327"/>
      <c r="H104" s="327">
        <f t="shared" si="7"/>
        <v>100000000</v>
      </c>
      <c r="I104" s="335">
        <v>90000000</v>
      </c>
      <c r="J104" s="335" t="e">
        <f>Capital!#REF!</f>
        <v>#REF!</v>
      </c>
      <c r="K104" s="335" t="e">
        <f t="shared" si="8"/>
        <v>#REF!</v>
      </c>
    </row>
    <row r="105" spans="1:11">
      <c r="A105" s="361" t="s">
        <v>318</v>
      </c>
      <c r="B105" s="361" t="s">
        <v>930</v>
      </c>
      <c r="C105" s="365">
        <v>141425150</v>
      </c>
      <c r="D105" s="365"/>
      <c r="E105" s="365">
        <f t="shared" si="6"/>
        <v>141425150</v>
      </c>
      <c r="F105" s="327">
        <v>40000500</v>
      </c>
      <c r="G105" s="327" t="e">
        <f>Recurrent!#REF!</f>
        <v>#REF!</v>
      </c>
      <c r="H105" s="327" t="e">
        <f t="shared" si="7"/>
        <v>#REF!</v>
      </c>
      <c r="I105" s="335">
        <v>0</v>
      </c>
      <c r="J105" s="335"/>
      <c r="K105" s="335">
        <f t="shared" si="8"/>
        <v>0</v>
      </c>
    </row>
    <row r="106" spans="1:11">
      <c r="A106" s="361" t="s">
        <v>321</v>
      </c>
      <c r="B106" s="361" t="s">
        <v>931</v>
      </c>
      <c r="C106" s="365">
        <v>127125000</v>
      </c>
      <c r="D106" s="365"/>
      <c r="E106" s="365">
        <f t="shared" si="6"/>
        <v>127125000</v>
      </c>
      <c r="F106" s="327">
        <v>155400000</v>
      </c>
      <c r="G106" s="327"/>
      <c r="H106" s="327">
        <f t="shared" si="7"/>
        <v>155400000</v>
      </c>
      <c r="I106" s="335">
        <v>0</v>
      </c>
      <c r="J106" s="335"/>
      <c r="K106" s="335">
        <f t="shared" si="8"/>
        <v>0</v>
      </c>
    </row>
    <row r="107" spans="1:11">
      <c r="A107" s="361" t="s">
        <v>768</v>
      </c>
      <c r="B107" s="361" t="s">
        <v>316</v>
      </c>
      <c r="C107" s="365">
        <v>0</v>
      </c>
      <c r="D107" s="365"/>
      <c r="E107" s="365">
        <f t="shared" si="6"/>
        <v>0</v>
      </c>
      <c r="F107" s="327">
        <v>600000</v>
      </c>
      <c r="G107" s="327"/>
      <c r="H107" s="327">
        <f t="shared" si="7"/>
        <v>600000</v>
      </c>
      <c r="I107" s="335">
        <v>0</v>
      </c>
      <c r="J107" s="335"/>
      <c r="K107" s="335">
        <f t="shared" si="8"/>
        <v>0</v>
      </c>
    </row>
    <row r="108" spans="1:11">
      <c r="A108" s="361" t="s">
        <v>307</v>
      </c>
      <c r="B108" s="361" t="s">
        <v>984</v>
      </c>
      <c r="C108" s="365">
        <v>83798540</v>
      </c>
      <c r="D108" s="365"/>
      <c r="E108" s="365">
        <f t="shared" si="6"/>
        <v>83798540</v>
      </c>
      <c r="F108" s="327">
        <v>85500000</v>
      </c>
      <c r="G108" s="327"/>
      <c r="H108" s="327">
        <f t="shared" si="7"/>
        <v>85500000</v>
      </c>
      <c r="I108" s="335">
        <v>100000000</v>
      </c>
      <c r="J108" s="335"/>
      <c r="K108" s="335">
        <f t="shared" si="8"/>
        <v>100000000</v>
      </c>
    </row>
    <row r="109" spans="1:11">
      <c r="A109" s="361" t="s">
        <v>72</v>
      </c>
      <c r="B109" s="361" t="s">
        <v>985</v>
      </c>
      <c r="C109" s="365">
        <v>188729165</v>
      </c>
      <c r="D109" s="365"/>
      <c r="E109" s="365">
        <f t="shared" si="6"/>
        <v>188729165</v>
      </c>
      <c r="F109" s="327">
        <v>1563848000</v>
      </c>
      <c r="G109" s="327"/>
      <c r="H109" s="327">
        <f t="shared" si="7"/>
        <v>1563848000</v>
      </c>
      <c r="I109" s="335">
        <v>4500000000</v>
      </c>
      <c r="J109" s="335"/>
      <c r="K109" s="335">
        <f t="shared" si="8"/>
        <v>4500000000</v>
      </c>
    </row>
    <row r="110" spans="1:11">
      <c r="A110" s="361" t="s">
        <v>532</v>
      </c>
      <c r="B110" s="361" t="s">
        <v>932</v>
      </c>
      <c r="C110" s="365">
        <v>0</v>
      </c>
      <c r="D110" s="365"/>
      <c r="E110" s="365">
        <f t="shared" si="6"/>
        <v>0</v>
      </c>
      <c r="F110" s="327">
        <v>300000</v>
      </c>
      <c r="G110" s="327"/>
      <c r="H110" s="327">
        <f t="shared" si="7"/>
        <v>300000</v>
      </c>
      <c r="I110" s="335">
        <v>0</v>
      </c>
      <c r="J110" s="335"/>
      <c r="K110" s="335">
        <f t="shared" si="8"/>
        <v>0</v>
      </c>
    </row>
    <row r="111" spans="1:11">
      <c r="A111" s="361" t="s">
        <v>533</v>
      </c>
      <c r="B111" s="361" t="s">
        <v>933</v>
      </c>
      <c r="C111" s="365">
        <v>0</v>
      </c>
      <c r="D111" s="365"/>
      <c r="E111" s="365">
        <f t="shared" si="6"/>
        <v>0</v>
      </c>
      <c r="F111" s="327">
        <v>1200000</v>
      </c>
      <c r="G111" s="327"/>
      <c r="H111" s="327">
        <f t="shared" si="7"/>
        <v>1200000</v>
      </c>
      <c r="I111" s="335">
        <v>0</v>
      </c>
      <c r="J111" s="335"/>
      <c r="K111" s="335">
        <f t="shared" si="8"/>
        <v>0</v>
      </c>
    </row>
    <row r="112" spans="1:11">
      <c r="A112" s="361" t="s">
        <v>322</v>
      </c>
      <c r="B112" s="361" t="s">
        <v>535</v>
      </c>
      <c r="C112" s="365">
        <v>1120000000</v>
      </c>
      <c r="D112" s="365"/>
      <c r="E112" s="365">
        <f t="shared" si="6"/>
        <v>1120000000</v>
      </c>
      <c r="F112" s="327">
        <v>100000000</v>
      </c>
      <c r="G112" s="327"/>
      <c r="H112" s="327">
        <f t="shared" si="7"/>
        <v>100000000</v>
      </c>
      <c r="I112" s="335">
        <v>1600000000</v>
      </c>
      <c r="J112" s="335"/>
      <c r="K112" s="335">
        <f t="shared" si="8"/>
        <v>1600000000</v>
      </c>
    </row>
    <row r="113" spans="1:11">
      <c r="A113" s="361" t="s">
        <v>95</v>
      </c>
      <c r="B113" s="361" t="s">
        <v>934</v>
      </c>
      <c r="C113" s="365">
        <v>84430210</v>
      </c>
      <c r="D113" s="365"/>
      <c r="E113" s="365">
        <f t="shared" si="6"/>
        <v>84430210</v>
      </c>
      <c r="F113" s="327">
        <v>6900000</v>
      </c>
      <c r="G113" s="327"/>
      <c r="H113" s="327">
        <f t="shared" si="7"/>
        <v>6900000</v>
      </c>
      <c r="I113" s="335">
        <v>52000000</v>
      </c>
      <c r="J113" s="335"/>
      <c r="K113" s="335">
        <f t="shared" si="8"/>
        <v>52000000</v>
      </c>
    </row>
    <row r="114" spans="1:11">
      <c r="A114" s="361" t="s">
        <v>81</v>
      </c>
      <c r="B114" s="361" t="s">
        <v>935</v>
      </c>
      <c r="C114" s="365">
        <v>296307470</v>
      </c>
      <c r="D114" s="365"/>
      <c r="E114" s="365">
        <f t="shared" si="6"/>
        <v>296307470</v>
      </c>
      <c r="F114" s="327">
        <v>27400000</v>
      </c>
      <c r="G114" s="327"/>
      <c r="H114" s="327">
        <f t="shared" si="7"/>
        <v>27400000</v>
      </c>
      <c r="I114" s="335">
        <v>30000000</v>
      </c>
      <c r="J114" s="335" t="e">
        <f>Capital!#REF!</f>
        <v>#REF!</v>
      </c>
      <c r="K114" s="335" t="e">
        <f t="shared" si="8"/>
        <v>#REF!</v>
      </c>
    </row>
    <row r="115" spans="1:11">
      <c r="A115" s="361" t="s">
        <v>691</v>
      </c>
      <c r="B115" s="361" t="s">
        <v>936</v>
      </c>
      <c r="C115" s="365">
        <v>416425340</v>
      </c>
      <c r="D115" s="365"/>
      <c r="E115" s="365">
        <f t="shared" si="6"/>
        <v>416425340</v>
      </c>
      <c r="F115" s="327">
        <v>20000000</v>
      </c>
      <c r="G115" s="327"/>
      <c r="H115" s="327">
        <f t="shared" si="7"/>
        <v>20000000</v>
      </c>
      <c r="I115" s="335">
        <v>90000000</v>
      </c>
      <c r="J115" s="335"/>
      <c r="K115" s="335">
        <f t="shared" si="8"/>
        <v>90000000</v>
      </c>
    </row>
    <row r="116" spans="1:11">
      <c r="A116" s="361" t="s">
        <v>218</v>
      </c>
      <c r="B116" s="361" t="s">
        <v>937</v>
      </c>
      <c r="C116" s="365">
        <v>2413685650</v>
      </c>
      <c r="D116" s="365"/>
      <c r="E116" s="365">
        <f t="shared" si="6"/>
        <v>2413685650</v>
      </c>
      <c r="F116" s="327">
        <v>300000000</v>
      </c>
      <c r="G116" s="327"/>
      <c r="H116" s="327">
        <f t="shared" si="7"/>
        <v>300000000</v>
      </c>
      <c r="I116" s="335">
        <v>600000000</v>
      </c>
      <c r="J116" s="335"/>
      <c r="K116" s="335">
        <f t="shared" si="8"/>
        <v>600000000</v>
      </c>
    </row>
    <row r="117" spans="1:11">
      <c r="A117" s="361" t="s">
        <v>544</v>
      </c>
      <c r="B117" s="361" t="s">
        <v>938</v>
      </c>
      <c r="C117" s="365">
        <v>0</v>
      </c>
      <c r="D117" s="365"/>
      <c r="E117" s="365">
        <f t="shared" si="6"/>
        <v>0</v>
      </c>
      <c r="F117" s="327">
        <v>900000</v>
      </c>
      <c r="G117" s="327"/>
      <c r="H117" s="327">
        <f t="shared" si="7"/>
        <v>900000</v>
      </c>
      <c r="I117" s="335">
        <v>0</v>
      </c>
      <c r="J117" s="335"/>
      <c r="K117" s="335">
        <f t="shared" si="8"/>
        <v>0</v>
      </c>
    </row>
    <row r="118" spans="1:11">
      <c r="A118" s="361" t="s">
        <v>91</v>
      </c>
      <c r="B118" s="361" t="s">
        <v>939</v>
      </c>
      <c r="C118" s="365">
        <v>27355040</v>
      </c>
      <c r="D118" s="365"/>
      <c r="E118" s="365">
        <f t="shared" si="6"/>
        <v>27355040</v>
      </c>
      <c r="F118" s="327">
        <v>126000000</v>
      </c>
      <c r="G118" s="327" t="e">
        <f>Recurrent!#REF!</f>
        <v>#REF!</v>
      </c>
      <c r="H118" s="327" t="e">
        <f t="shared" si="7"/>
        <v>#REF!</v>
      </c>
      <c r="I118" s="335">
        <v>10000000</v>
      </c>
      <c r="J118" s="335"/>
      <c r="K118" s="335">
        <f t="shared" si="8"/>
        <v>10000000</v>
      </c>
    </row>
    <row r="119" spans="1:11">
      <c r="A119" s="361" t="s">
        <v>106</v>
      </c>
      <c r="B119" s="361" t="s">
        <v>940</v>
      </c>
      <c r="C119" s="365">
        <v>2667365000</v>
      </c>
      <c r="D119" s="365"/>
      <c r="E119" s="365">
        <f t="shared" si="6"/>
        <v>2667365000</v>
      </c>
      <c r="F119" s="327">
        <v>235500286.07999998</v>
      </c>
      <c r="G119" s="327"/>
      <c r="H119" s="327">
        <f t="shared" si="7"/>
        <v>235500286.07999998</v>
      </c>
      <c r="I119" s="335">
        <v>100000000</v>
      </c>
      <c r="J119" s="335"/>
      <c r="K119" s="335">
        <f t="shared" si="8"/>
        <v>100000000</v>
      </c>
    </row>
    <row r="120" spans="1:11">
      <c r="A120" s="361" t="s">
        <v>251</v>
      </c>
      <c r="B120" s="361" t="s">
        <v>941</v>
      </c>
      <c r="C120" s="365">
        <v>1348328430</v>
      </c>
      <c r="D120" s="365"/>
      <c r="E120" s="365">
        <f t="shared" si="6"/>
        <v>1348328430</v>
      </c>
      <c r="F120" s="327">
        <v>107800000</v>
      </c>
      <c r="G120" s="327"/>
      <c r="H120" s="327">
        <f t="shared" si="7"/>
        <v>107800000</v>
      </c>
      <c r="I120" s="335">
        <v>250000000</v>
      </c>
      <c r="J120" s="335"/>
      <c r="K120" s="335">
        <f t="shared" si="8"/>
        <v>250000000</v>
      </c>
    </row>
    <row r="121" spans="1:11">
      <c r="A121" s="361" t="s">
        <v>87</v>
      </c>
      <c r="B121" s="361" t="s">
        <v>942</v>
      </c>
      <c r="C121" s="365">
        <v>24776875.32</v>
      </c>
      <c r="D121" s="365"/>
      <c r="E121" s="365">
        <f t="shared" si="6"/>
        <v>24776875.32</v>
      </c>
      <c r="F121" s="327">
        <v>14000000</v>
      </c>
      <c r="G121" s="327"/>
      <c r="H121" s="327">
        <f t="shared" si="7"/>
        <v>14000000</v>
      </c>
      <c r="I121" s="335">
        <v>602000000</v>
      </c>
      <c r="J121" s="335"/>
      <c r="K121" s="335">
        <f t="shared" si="8"/>
        <v>602000000</v>
      </c>
    </row>
    <row r="122" spans="1:11">
      <c r="A122" s="361" t="s">
        <v>542</v>
      </c>
      <c r="B122" s="361" t="s">
        <v>943</v>
      </c>
      <c r="C122" s="365">
        <v>0</v>
      </c>
      <c r="D122" s="365"/>
      <c r="E122" s="365">
        <f t="shared" si="6"/>
        <v>0</v>
      </c>
      <c r="F122" s="327">
        <v>1800000</v>
      </c>
      <c r="G122" s="327"/>
      <c r="H122" s="327">
        <f t="shared" si="7"/>
        <v>1800000</v>
      </c>
      <c r="I122" s="335">
        <v>0</v>
      </c>
      <c r="J122" s="335"/>
      <c r="K122" s="335">
        <f t="shared" si="8"/>
        <v>0</v>
      </c>
    </row>
    <row r="123" spans="1:11">
      <c r="A123" s="361" t="s">
        <v>198</v>
      </c>
      <c r="B123" s="361" t="s">
        <v>986</v>
      </c>
      <c r="C123" s="365">
        <v>1365368830</v>
      </c>
      <c r="D123" s="365"/>
      <c r="E123" s="365">
        <f t="shared" si="6"/>
        <v>1365368830</v>
      </c>
      <c r="F123" s="327">
        <v>40550000</v>
      </c>
      <c r="G123" s="327"/>
      <c r="H123" s="327">
        <f t="shared" si="7"/>
        <v>40550000</v>
      </c>
      <c r="I123" s="335">
        <v>160000000</v>
      </c>
      <c r="J123" s="335"/>
      <c r="K123" s="335">
        <f t="shared" si="8"/>
        <v>160000000</v>
      </c>
    </row>
    <row r="124" spans="1:11">
      <c r="A124" s="361" t="s">
        <v>201</v>
      </c>
      <c r="B124" s="361" t="s">
        <v>944</v>
      </c>
      <c r="C124" s="365">
        <v>806638069.99999988</v>
      </c>
      <c r="D124" s="365"/>
      <c r="E124" s="365">
        <f t="shared" si="6"/>
        <v>806638069.99999988</v>
      </c>
      <c r="F124" s="327">
        <v>29900000</v>
      </c>
      <c r="G124" s="327"/>
      <c r="H124" s="327">
        <f t="shared" si="7"/>
        <v>29900000</v>
      </c>
      <c r="I124" s="335">
        <v>100000000</v>
      </c>
      <c r="J124" s="335" t="e">
        <f>Capital!#REF!</f>
        <v>#REF!</v>
      </c>
      <c r="K124" s="335" t="e">
        <f t="shared" si="8"/>
        <v>#REF!</v>
      </c>
    </row>
    <row r="125" spans="1:11">
      <c r="A125" s="361" t="s">
        <v>204</v>
      </c>
      <c r="B125" s="361" t="s">
        <v>987</v>
      </c>
      <c r="C125" s="365">
        <v>539098140</v>
      </c>
      <c r="D125" s="365"/>
      <c r="E125" s="365">
        <f t="shared" si="6"/>
        <v>539098140</v>
      </c>
      <c r="F125" s="327">
        <v>65755000</v>
      </c>
      <c r="G125" s="327"/>
      <c r="H125" s="327">
        <f t="shared" si="7"/>
        <v>65755000</v>
      </c>
      <c r="I125" s="335">
        <v>85000000</v>
      </c>
      <c r="J125" s="335"/>
      <c r="K125" s="335">
        <f t="shared" si="8"/>
        <v>85000000</v>
      </c>
    </row>
    <row r="126" spans="1:11">
      <c r="A126" s="361" t="s">
        <v>208</v>
      </c>
      <c r="B126" s="361" t="s">
        <v>988</v>
      </c>
      <c r="C126" s="365">
        <v>579587170</v>
      </c>
      <c r="D126" s="365"/>
      <c r="E126" s="365">
        <f t="shared" si="6"/>
        <v>579587170</v>
      </c>
      <c r="F126" s="327">
        <v>34000000</v>
      </c>
      <c r="G126" s="327"/>
      <c r="H126" s="327">
        <f t="shared" si="7"/>
        <v>34000000</v>
      </c>
      <c r="I126" s="335">
        <v>120000000</v>
      </c>
      <c r="J126" s="335"/>
      <c r="K126" s="335">
        <f t="shared" si="8"/>
        <v>120000000</v>
      </c>
    </row>
    <row r="127" spans="1:11">
      <c r="A127" s="379" t="s">
        <v>1437</v>
      </c>
      <c r="B127" s="370" t="s">
        <v>1475</v>
      </c>
      <c r="C127" s="365">
        <v>0</v>
      </c>
      <c r="D127" s="365">
        <v>11591438</v>
      </c>
      <c r="E127" s="365">
        <f>D127+C127</f>
        <v>11591438</v>
      </c>
      <c r="F127" s="327"/>
      <c r="G127" s="327" t="e">
        <f>Recurrent!#REF!</f>
        <v>#REF!</v>
      </c>
      <c r="H127" s="327" t="e">
        <f>G127+F127</f>
        <v>#REF!</v>
      </c>
      <c r="I127" s="335"/>
      <c r="J127" s="335" t="e">
        <f>Capital!#REF!</f>
        <v>#REF!</v>
      </c>
      <c r="K127" s="335" t="e">
        <f>J127+I127</f>
        <v>#REF!</v>
      </c>
    </row>
    <row r="128" spans="1:11">
      <c r="A128" s="361" t="s">
        <v>110</v>
      </c>
      <c r="B128" s="361" t="s">
        <v>989</v>
      </c>
      <c r="C128" s="365">
        <v>1076383000</v>
      </c>
      <c r="D128" s="365"/>
      <c r="E128" s="365">
        <f t="shared" si="6"/>
        <v>1076383000</v>
      </c>
      <c r="F128" s="327">
        <v>336750000</v>
      </c>
      <c r="G128" s="327"/>
      <c r="H128" s="327">
        <f t="shared" si="7"/>
        <v>336750000</v>
      </c>
      <c r="I128" s="335">
        <v>3350000000</v>
      </c>
      <c r="J128" s="335"/>
      <c r="K128" s="335">
        <f t="shared" si="8"/>
        <v>3350000000</v>
      </c>
    </row>
    <row r="129" spans="1:11">
      <c r="A129" s="361" t="s">
        <v>118</v>
      </c>
      <c r="B129" s="361" t="s">
        <v>945</v>
      </c>
      <c r="C129" s="365">
        <v>0</v>
      </c>
      <c r="D129" s="365"/>
      <c r="E129" s="365">
        <f t="shared" si="6"/>
        <v>0</v>
      </c>
      <c r="F129" s="327">
        <v>600000</v>
      </c>
      <c r="G129" s="327"/>
      <c r="H129" s="327">
        <f t="shared" si="7"/>
        <v>600000</v>
      </c>
      <c r="I129" s="335">
        <v>0</v>
      </c>
      <c r="J129" s="335"/>
      <c r="K129" s="335">
        <f t="shared" si="8"/>
        <v>0</v>
      </c>
    </row>
    <row r="130" spans="1:11">
      <c r="A130" s="361" t="s">
        <v>119</v>
      </c>
      <c r="B130" s="361" t="s">
        <v>1001</v>
      </c>
      <c r="C130" s="365">
        <v>0</v>
      </c>
      <c r="D130" s="365"/>
      <c r="E130" s="365">
        <f t="shared" si="6"/>
        <v>0</v>
      </c>
      <c r="F130" s="327">
        <v>600000</v>
      </c>
      <c r="G130" s="327"/>
      <c r="H130" s="327">
        <f t="shared" si="7"/>
        <v>600000</v>
      </c>
      <c r="I130" s="335">
        <v>0</v>
      </c>
      <c r="J130" s="335"/>
      <c r="K130" s="335">
        <f t="shared" si="8"/>
        <v>0</v>
      </c>
    </row>
    <row r="131" spans="1:11">
      <c r="A131" s="361" t="s">
        <v>145</v>
      </c>
      <c r="B131" s="361" t="s">
        <v>946</v>
      </c>
      <c r="C131" s="365">
        <v>0</v>
      </c>
      <c r="D131" s="365"/>
      <c r="E131" s="365">
        <f t="shared" si="6"/>
        <v>0</v>
      </c>
      <c r="F131" s="327">
        <v>108200000</v>
      </c>
      <c r="G131" s="327"/>
      <c r="H131" s="327">
        <f t="shared" si="7"/>
        <v>108200000</v>
      </c>
      <c r="I131" s="335">
        <v>400000000.11000001</v>
      </c>
      <c r="J131" s="335"/>
      <c r="K131" s="335">
        <f t="shared" si="8"/>
        <v>400000000.11000001</v>
      </c>
    </row>
    <row r="132" spans="1:11">
      <c r="A132" s="361" t="s">
        <v>139</v>
      </c>
      <c r="B132" s="361" t="s">
        <v>947</v>
      </c>
      <c r="C132" s="365">
        <v>4303762400</v>
      </c>
      <c r="D132" s="365"/>
      <c r="E132" s="365">
        <f t="shared" si="6"/>
        <v>4303762400</v>
      </c>
      <c r="F132" s="327">
        <v>187420000</v>
      </c>
      <c r="G132" s="327"/>
      <c r="H132" s="327">
        <f t="shared" si="7"/>
        <v>187420000</v>
      </c>
      <c r="I132" s="335">
        <v>150000000</v>
      </c>
      <c r="J132" s="335"/>
      <c r="K132" s="335">
        <f t="shared" si="8"/>
        <v>150000000</v>
      </c>
    </row>
    <row r="133" spans="1:11">
      <c r="A133" s="361" t="s">
        <v>120</v>
      </c>
      <c r="B133" s="361" t="s">
        <v>948</v>
      </c>
      <c r="C133" s="365">
        <v>1150121810.97</v>
      </c>
      <c r="D133" s="365"/>
      <c r="E133" s="365">
        <f t="shared" si="6"/>
        <v>1150121810.97</v>
      </c>
      <c r="F133" s="327">
        <v>202000000</v>
      </c>
      <c r="G133" s="327"/>
      <c r="H133" s="327">
        <f t="shared" si="7"/>
        <v>202000000</v>
      </c>
      <c r="I133" s="335">
        <v>480000000</v>
      </c>
      <c r="J133" s="335"/>
      <c r="K133" s="335">
        <f t="shared" si="8"/>
        <v>480000000</v>
      </c>
    </row>
    <row r="134" spans="1:11">
      <c r="A134" s="361" t="s">
        <v>142</v>
      </c>
      <c r="B134" s="361" t="s">
        <v>990</v>
      </c>
      <c r="C134" s="365">
        <v>268613800</v>
      </c>
      <c r="D134" s="365"/>
      <c r="E134" s="365">
        <f t="shared" si="6"/>
        <v>268613800</v>
      </c>
      <c r="F134" s="327">
        <v>68000000</v>
      </c>
      <c r="G134" s="327"/>
      <c r="H134" s="327">
        <f t="shared" si="7"/>
        <v>68000000</v>
      </c>
      <c r="I134" s="335">
        <v>180000000</v>
      </c>
      <c r="J134" s="335"/>
      <c r="K134" s="335">
        <f t="shared" si="8"/>
        <v>180000000</v>
      </c>
    </row>
    <row r="135" spans="1:11">
      <c r="A135" s="361" t="s">
        <v>149</v>
      </c>
      <c r="B135" s="361" t="s">
        <v>991</v>
      </c>
      <c r="C135" s="365">
        <v>147126000</v>
      </c>
      <c r="D135" s="365"/>
      <c r="E135" s="365">
        <f t="shared" si="6"/>
        <v>147126000</v>
      </c>
      <c r="F135" s="327">
        <v>56540000</v>
      </c>
      <c r="G135" s="327"/>
      <c r="H135" s="327">
        <f t="shared" si="7"/>
        <v>56540000</v>
      </c>
      <c r="I135" s="335">
        <v>120000000</v>
      </c>
      <c r="J135" s="335"/>
      <c r="K135" s="335">
        <f t="shared" si="8"/>
        <v>120000000</v>
      </c>
    </row>
    <row r="136" spans="1:11">
      <c r="A136" s="361" t="s">
        <v>741</v>
      </c>
      <c r="B136" s="361" t="s">
        <v>949</v>
      </c>
      <c r="C136" s="365">
        <v>0</v>
      </c>
      <c r="D136" s="365"/>
      <c r="E136" s="365">
        <f t="shared" si="6"/>
        <v>0</v>
      </c>
      <c r="F136" s="327">
        <v>1500000</v>
      </c>
      <c r="G136" s="327"/>
      <c r="H136" s="327">
        <f t="shared" si="7"/>
        <v>1500000</v>
      </c>
      <c r="I136" s="335">
        <v>0</v>
      </c>
      <c r="J136" s="335"/>
      <c r="K136" s="335">
        <f t="shared" si="8"/>
        <v>0</v>
      </c>
    </row>
    <row r="137" spans="1:11">
      <c r="A137" s="361" t="s">
        <v>213</v>
      </c>
      <c r="B137" s="361" t="s">
        <v>992</v>
      </c>
      <c r="C137" s="365">
        <v>623595000</v>
      </c>
      <c r="D137" s="365"/>
      <c r="E137" s="365">
        <f t="shared" si="6"/>
        <v>623595000</v>
      </c>
      <c r="F137" s="327">
        <v>162900000</v>
      </c>
      <c r="G137" s="327"/>
      <c r="H137" s="327">
        <f t="shared" si="7"/>
        <v>162900000</v>
      </c>
      <c r="I137" s="335">
        <v>172000000</v>
      </c>
      <c r="J137" s="335" t="e">
        <f>Capital!#REF!</f>
        <v>#REF!</v>
      </c>
      <c r="K137" s="335" t="e">
        <f t="shared" si="8"/>
        <v>#REF!</v>
      </c>
    </row>
    <row r="138" spans="1:11">
      <c r="A138" s="361" t="s">
        <v>154</v>
      </c>
      <c r="B138" s="361" t="s">
        <v>157</v>
      </c>
      <c r="C138" s="365">
        <v>81263950</v>
      </c>
      <c r="D138" s="365"/>
      <c r="E138" s="365">
        <f t="shared" si="6"/>
        <v>81263950</v>
      </c>
      <c r="F138" s="327">
        <v>7370000</v>
      </c>
      <c r="G138" s="327"/>
      <c r="H138" s="327">
        <f t="shared" si="7"/>
        <v>7370000</v>
      </c>
      <c r="I138" s="335">
        <v>20000000</v>
      </c>
      <c r="J138" s="335"/>
      <c r="K138" s="335">
        <f t="shared" si="8"/>
        <v>20000000</v>
      </c>
    </row>
    <row r="139" spans="1:11">
      <c r="A139" s="361" t="s">
        <v>151</v>
      </c>
      <c r="B139" s="361" t="s">
        <v>950</v>
      </c>
      <c r="C139" s="365">
        <v>0</v>
      </c>
      <c r="D139" s="365"/>
      <c r="E139" s="365">
        <f t="shared" si="6"/>
        <v>0</v>
      </c>
      <c r="F139" s="327">
        <v>6200000</v>
      </c>
      <c r="G139" s="327"/>
      <c r="H139" s="327">
        <f t="shared" si="7"/>
        <v>6200000</v>
      </c>
      <c r="I139" s="335">
        <v>20000000</v>
      </c>
      <c r="J139" s="335"/>
      <c r="K139" s="335">
        <f t="shared" si="8"/>
        <v>20000000</v>
      </c>
    </row>
    <row r="140" spans="1:11">
      <c r="A140" s="361" t="s">
        <v>769</v>
      </c>
      <c r="B140" s="361" t="s">
        <v>232</v>
      </c>
      <c r="C140" s="365">
        <v>330862870</v>
      </c>
      <c r="D140" s="365"/>
      <c r="E140" s="365">
        <f t="shared" si="6"/>
        <v>330862870</v>
      </c>
      <c r="F140" s="327">
        <v>80000000</v>
      </c>
      <c r="G140" s="327"/>
      <c r="H140" s="327">
        <f t="shared" si="7"/>
        <v>80000000</v>
      </c>
      <c r="I140" s="335">
        <v>100000000</v>
      </c>
      <c r="J140" s="335"/>
      <c r="K140" s="335">
        <f t="shared" si="8"/>
        <v>100000000</v>
      </c>
    </row>
    <row r="141" spans="1:11">
      <c r="A141" s="361" t="s">
        <v>755</v>
      </c>
      <c r="B141" s="361" t="s">
        <v>1065</v>
      </c>
      <c r="C141" s="365">
        <v>73069190</v>
      </c>
      <c r="D141" s="365"/>
      <c r="E141" s="365">
        <f t="shared" si="6"/>
        <v>73069190</v>
      </c>
      <c r="F141" s="327">
        <v>12000000</v>
      </c>
      <c r="G141" s="327"/>
      <c r="H141" s="327">
        <f t="shared" si="7"/>
        <v>12000000</v>
      </c>
      <c r="I141" s="335">
        <v>20000000</v>
      </c>
      <c r="J141" s="335"/>
      <c r="K141" s="335">
        <f t="shared" si="8"/>
        <v>20000000</v>
      </c>
    </row>
    <row r="142" spans="1:11">
      <c r="A142" s="361" t="s">
        <v>832</v>
      </c>
      <c r="B142" s="361" t="s">
        <v>952</v>
      </c>
      <c r="C142" s="365">
        <v>263917150</v>
      </c>
      <c r="D142" s="365"/>
      <c r="E142" s="365">
        <f t="shared" si="6"/>
        <v>263917150</v>
      </c>
      <c r="F142" s="327">
        <v>0</v>
      </c>
      <c r="G142" s="327"/>
      <c r="H142" s="327">
        <f t="shared" si="7"/>
        <v>0</v>
      </c>
      <c r="I142" s="335">
        <v>0</v>
      </c>
      <c r="J142" s="335"/>
      <c r="K142" s="335">
        <f t="shared" si="8"/>
        <v>0</v>
      </c>
    </row>
    <row r="143" spans="1:11">
      <c r="A143" s="361"/>
      <c r="B143" s="380" t="s">
        <v>26</v>
      </c>
      <c r="C143" s="381">
        <f>SUM(C4:C142)</f>
        <v>29337296067.84</v>
      </c>
      <c r="D143" s="381">
        <f>SUM(D4:D142)</f>
        <v>49494752</v>
      </c>
      <c r="E143" s="381">
        <f t="shared" si="6"/>
        <v>29386790819.84</v>
      </c>
      <c r="F143" s="328">
        <f>SUM(F4:F142)</f>
        <v>28710805014.080002</v>
      </c>
      <c r="G143" s="328" t="e">
        <f>SUM(G4:G142)</f>
        <v>#REF!</v>
      </c>
      <c r="H143" s="328" t="e">
        <f t="shared" si="7"/>
        <v>#REF!</v>
      </c>
      <c r="I143" s="336">
        <f>SUM(I4:I142)</f>
        <v>50296000000.110001</v>
      </c>
      <c r="J143" s="336" t="e">
        <f>SUM(J4:J142)</f>
        <v>#REF!</v>
      </c>
      <c r="K143" s="336" t="e">
        <f>SUM(K4:K142)</f>
        <v>#REF!</v>
      </c>
    </row>
    <row r="144" spans="1:11">
      <c r="H144" s="342"/>
    </row>
  </sheetData>
  <mergeCells count="3">
    <mergeCell ref="C1:E1"/>
    <mergeCell ref="F1:H1"/>
    <mergeCell ref="I1:K1"/>
  </mergeCells>
  <printOptions gridLines="1"/>
  <pageMargins left="0.7" right="0.7" top="0.75" bottom="0.75" header="0.3" footer="0.3"/>
  <pageSetup paperSize="9" scale="57" fitToHeight="0" orientation="landscape" r:id="rId1"/>
  <headerFooter>
    <oddHeader>&amp;C&amp;"-,Bold"YOBE STATE HOUSE OF ASSEMBLYCOMMITTEE ON FINANCE AND APPRORIATIONPROPOSED AUGMENTATIONS     2020 BUDGET&amp;R&amp;"-,Bold"&amp;22ANNEX II</oddHeader>
  </headerFooter>
  <rowBreaks count="3" manualBreakCount="3">
    <brk id="41" max="10" man="1"/>
    <brk id="84" max="16383" man="1"/>
    <brk id="128" max="16383" man="1"/>
  </rowBreaks>
</worksheet>
</file>

<file path=xl/worksheets/sheet12.xml><?xml version="1.0" encoding="utf-8"?>
<worksheet xmlns="http://schemas.openxmlformats.org/spreadsheetml/2006/main" xmlns:r="http://schemas.openxmlformats.org/officeDocument/2006/relationships">
  <dimension ref="A1:G105"/>
  <sheetViews>
    <sheetView view="pageLayout" topLeftCell="A82" workbookViewId="0">
      <selection activeCell="E107" sqref="E107"/>
    </sheetView>
  </sheetViews>
  <sheetFormatPr defaultColWidth="9.140625" defaultRowHeight="12.75"/>
  <cols>
    <col min="1" max="1" width="12.42578125" style="15" customWidth="1"/>
    <col min="2" max="2" width="35.85546875" style="13" bestFit="1" customWidth="1"/>
    <col min="3" max="5" width="20" style="143" customWidth="1"/>
    <col min="6" max="6" width="20" style="16" customWidth="1"/>
    <col min="7" max="7" width="15.140625" style="13" hidden="1" customWidth="1"/>
    <col min="8" max="16384" width="9.140625" style="13"/>
  </cols>
  <sheetData>
    <row r="1" spans="1:6">
      <c r="A1" s="547" t="s">
        <v>1138</v>
      </c>
      <c r="B1" s="547"/>
      <c r="C1" s="547"/>
      <c r="D1" s="547"/>
      <c r="E1" s="547"/>
      <c r="F1" s="547"/>
    </row>
    <row r="2" spans="1:6" ht="15" customHeight="1">
      <c r="A2" s="546" t="s">
        <v>291</v>
      </c>
      <c r="B2" s="545" t="s">
        <v>1111</v>
      </c>
      <c r="C2" s="203" t="s">
        <v>1108</v>
      </c>
      <c r="D2" s="203" t="s">
        <v>1109</v>
      </c>
      <c r="E2" s="203" t="s">
        <v>1110</v>
      </c>
      <c r="F2" s="544" t="s">
        <v>585</v>
      </c>
    </row>
    <row r="3" spans="1:6" s="182" customFormat="1" ht="25.5">
      <c r="A3" s="546"/>
      <c r="B3" s="545"/>
      <c r="C3" s="204" t="s">
        <v>1100</v>
      </c>
      <c r="D3" s="204" t="s">
        <v>1100</v>
      </c>
      <c r="E3" s="204" t="s">
        <v>1100</v>
      </c>
      <c r="F3" s="544"/>
    </row>
    <row r="4" spans="1:6" s="15" customFormat="1">
      <c r="A4" s="546"/>
      <c r="B4" s="545"/>
      <c r="C4" s="203" t="s">
        <v>1011</v>
      </c>
      <c r="D4" s="203" t="s">
        <v>1011</v>
      </c>
      <c r="E4" s="203" t="s">
        <v>1011</v>
      </c>
      <c r="F4" s="203" t="s">
        <v>1011</v>
      </c>
    </row>
    <row r="5" spans="1:6" s="15" customFormat="1">
      <c r="A5" s="147"/>
      <c r="B5" s="205" t="s">
        <v>1136</v>
      </c>
      <c r="C5" s="203"/>
      <c r="D5" s="203"/>
      <c r="E5" s="203"/>
      <c r="F5" s="203"/>
    </row>
    <row r="6" spans="1:6">
      <c r="A6" s="15" t="s">
        <v>389</v>
      </c>
      <c r="B6" s="13" t="s">
        <v>889</v>
      </c>
      <c r="C6" s="143">
        <v>267747600</v>
      </c>
      <c r="D6" s="143">
        <v>2486000000</v>
      </c>
      <c r="E6" s="143">
        <v>0</v>
      </c>
      <c r="F6" s="16">
        <f>C6+D6+E6</f>
        <v>2753747600</v>
      </c>
    </row>
    <row r="7" spans="1:6">
      <c r="A7" s="15" t="s">
        <v>397</v>
      </c>
      <c r="B7" s="13" t="s">
        <v>953</v>
      </c>
      <c r="C7" s="143">
        <v>0</v>
      </c>
      <c r="D7" s="143">
        <v>400000000</v>
      </c>
      <c r="E7" s="143">
        <v>0</v>
      </c>
      <c r="F7" s="16">
        <f t="shared" ref="F7:F70" si="0">C7+D7+E7</f>
        <v>400000000</v>
      </c>
    </row>
    <row r="8" spans="1:6">
      <c r="A8" s="15" t="s">
        <v>465</v>
      </c>
      <c r="B8" s="13" t="s">
        <v>993</v>
      </c>
      <c r="C8" s="143">
        <v>0</v>
      </c>
      <c r="D8" s="143">
        <v>62000000</v>
      </c>
      <c r="E8" s="143">
        <v>500000000</v>
      </c>
      <c r="F8" s="16">
        <f t="shared" si="0"/>
        <v>562000000</v>
      </c>
    </row>
    <row r="9" spans="1:6">
      <c r="A9" s="15" t="s">
        <v>399</v>
      </c>
      <c r="B9" s="13" t="s">
        <v>890</v>
      </c>
      <c r="C9" s="143">
        <v>0</v>
      </c>
      <c r="D9" s="143">
        <v>370000000</v>
      </c>
      <c r="E9" s="143">
        <v>0</v>
      </c>
      <c r="F9" s="16">
        <f t="shared" si="0"/>
        <v>370000000</v>
      </c>
    </row>
    <row r="10" spans="1:6">
      <c r="A10" s="15" t="s">
        <v>467</v>
      </c>
      <c r="B10" s="13" t="s">
        <v>966</v>
      </c>
      <c r="C10" s="143">
        <v>16688056.550000001</v>
      </c>
      <c r="D10" s="143">
        <v>45000000</v>
      </c>
      <c r="E10" s="143">
        <v>70000000</v>
      </c>
      <c r="F10" s="16">
        <f t="shared" si="0"/>
        <v>131688056.55</v>
      </c>
    </row>
    <row r="11" spans="1:6">
      <c r="A11" s="15" t="s">
        <v>405</v>
      </c>
      <c r="B11" s="13" t="s">
        <v>1003</v>
      </c>
      <c r="C11" s="143">
        <v>670555560</v>
      </c>
      <c r="D11" s="143">
        <v>1990732000</v>
      </c>
      <c r="E11" s="143">
        <v>1670000000</v>
      </c>
      <c r="F11" s="16">
        <f t="shared" si="0"/>
        <v>4331287560</v>
      </c>
    </row>
    <row r="12" spans="1:6">
      <c r="A12" s="15" t="s">
        <v>766</v>
      </c>
      <c r="B12" s="13" t="s">
        <v>217</v>
      </c>
      <c r="C12" s="143">
        <v>0</v>
      </c>
      <c r="D12" s="143">
        <v>50705000</v>
      </c>
      <c r="E12" s="143">
        <v>25000000</v>
      </c>
      <c r="F12" s="16">
        <f t="shared" si="0"/>
        <v>75705000</v>
      </c>
    </row>
    <row r="13" spans="1:6">
      <c r="A13" s="15" t="s">
        <v>767</v>
      </c>
      <c r="B13" s="13" t="s">
        <v>899</v>
      </c>
      <c r="C13" s="143">
        <v>22832780</v>
      </c>
      <c r="D13" s="143">
        <v>900000</v>
      </c>
      <c r="E13" s="143">
        <v>5000000</v>
      </c>
      <c r="F13" s="16">
        <f t="shared" si="0"/>
        <v>28732780</v>
      </c>
    </row>
    <row r="14" spans="1:6">
      <c r="A14" s="15" t="s">
        <v>368</v>
      </c>
      <c r="B14" s="13" t="s">
        <v>900</v>
      </c>
      <c r="C14" s="143">
        <v>42564840</v>
      </c>
      <c r="D14" s="143">
        <v>460000000</v>
      </c>
      <c r="E14" s="143">
        <v>85000000</v>
      </c>
      <c r="F14" s="16">
        <f t="shared" si="0"/>
        <v>587564840</v>
      </c>
    </row>
    <row r="15" spans="1:6">
      <c r="A15" s="15" t="s">
        <v>771</v>
      </c>
      <c r="B15" s="13" t="s">
        <v>967</v>
      </c>
      <c r="C15" s="143">
        <v>488000000</v>
      </c>
      <c r="D15" s="143">
        <v>1400000000</v>
      </c>
      <c r="E15" s="143">
        <v>300000000</v>
      </c>
      <c r="F15" s="16">
        <f t="shared" si="0"/>
        <v>2188000000</v>
      </c>
    </row>
    <row r="16" spans="1:6">
      <c r="A16" s="15" t="s">
        <v>342</v>
      </c>
      <c r="B16" s="13" t="s">
        <v>968</v>
      </c>
      <c r="C16" s="143">
        <v>14479820</v>
      </c>
      <c r="D16" s="143">
        <v>100000000</v>
      </c>
      <c r="E16" s="143">
        <v>0</v>
      </c>
      <c r="F16" s="16">
        <f t="shared" si="0"/>
        <v>114479820</v>
      </c>
    </row>
    <row r="17" spans="1:6">
      <c r="A17" s="15" t="s">
        <v>335</v>
      </c>
      <c r="B17" s="13" t="s">
        <v>1004</v>
      </c>
      <c r="C17" s="143">
        <v>110176130</v>
      </c>
      <c r="D17" s="143">
        <v>47300000</v>
      </c>
      <c r="E17" s="143">
        <v>500000000</v>
      </c>
      <c r="F17" s="16">
        <f t="shared" si="0"/>
        <v>657476130</v>
      </c>
    </row>
    <row r="18" spans="1:6">
      <c r="A18" s="15" t="s">
        <v>338</v>
      </c>
      <c r="B18" s="13" t="s">
        <v>994</v>
      </c>
      <c r="C18" s="143">
        <v>133342260</v>
      </c>
      <c r="D18" s="143">
        <v>22297000</v>
      </c>
      <c r="E18" s="143">
        <v>95000000</v>
      </c>
      <c r="F18" s="16">
        <f t="shared" si="0"/>
        <v>250639260</v>
      </c>
    </row>
    <row r="19" spans="1:6">
      <c r="A19" s="15" t="s">
        <v>337</v>
      </c>
      <c r="B19" s="13" t="s">
        <v>995</v>
      </c>
      <c r="C19" s="143">
        <v>122907840</v>
      </c>
      <c r="D19" s="143">
        <v>32000000</v>
      </c>
      <c r="E19" s="143">
        <v>72000000</v>
      </c>
      <c r="F19" s="16">
        <f t="shared" si="0"/>
        <v>226907840</v>
      </c>
    </row>
    <row r="20" spans="1:6">
      <c r="A20" s="15" t="s">
        <v>587</v>
      </c>
      <c r="B20" s="13" t="s">
        <v>901</v>
      </c>
      <c r="C20" s="143">
        <v>34772360</v>
      </c>
      <c r="D20" s="143">
        <v>8000000</v>
      </c>
      <c r="E20" s="143">
        <v>70000000</v>
      </c>
      <c r="F20" s="16">
        <f t="shared" si="0"/>
        <v>112772360</v>
      </c>
    </row>
    <row r="21" spans="1:6">
      <c r="A21" s="15" t="s">
        <v>515</v>
      </c>
      <c r="B21" s="13" t="s">
        <v>902</v>
      </c>
      <c r="C21" s="143">
        <v>56843520</v>
      </c>
      <c r="D21" s="143">
        <v>7600000</v>
      </c>
      <c r="E21" s="143">
        <v>22000000</v>
      </c>
      <c r="F21" s="16">
        <f t="shared" si="0"/>
        <v>86443520</v>
      </c>
    </row>
    <row r="22" spans="1:6">
      <c r="A22" s="15" t="s">
        <v>30</v>
      </c>
      <c r="B22" s="13" t="s">
        <v>903</v>
      </c>
      <c r="C22" s="143">
        <v>167712340</v>
      </c>
      <c r="D22" s="143">
        <v>18650000</v>
      </c>
      <c r="E22" s="143">
        <v>63000000</v>
      </c>
      <c r="F22" s="16">
        <f t="shared" si="0"/>
        <v>249362340</v>
      </c>
    </row>
    <row r="23" spans="1:6">
      <c r="A23" s="15" t="s">
        <v>423</v>
      </c>
      <c r="B23" s="13" t="s">
        <v>996</v>
      </c>
      <c r="C23" s="143">
        <v>291576160</v>
      </c>
      <c r="D23" s="143">
        <v>780000000</v>
      </c>
      <c r="E23" s="143">
        <v>540000000</v>
      </c>
      <c r="F23" s="16">
        <f t="shared" si="0"/>
        <v>1611576160</v>
      </c>
    </row>
    <row r="24" spans="1:6">
      <c r="A24" s="15" t="s">
        <v>598</v>
      </c>
      <c r="B24" s="13" t="s">
        <v>997</v>
      </c>
      <c r="C24" s="143">
        <v>63564760</v>
      </c>
      <c r="D24" s="143">
        <v>80000000</v>
      </c>
      <c r="E24" s="143">
        <v>34000000</v>
      </c>
      <c r="F24" s="16">
        <f t="shared" si="0"/>
        <v>177564760</v>
      </c>
    </row>
    <row r="25" spans="1:6">
      <c r="A25" s="15" t="s">
        <v>370</v>
      </c>
      <c r="B25" s="13" t="s">
        <v>904</v>
      </c>
      <c r="C25" s="143">
        <v>85647220</v>
      </c>
      <c r="D25" s="143">
        <v>27800000</v>
      </c>
      <c r="E25" s="143">
        <v>30000000</v>
      </c>
      <c r="F25" s="16">
        <f t="shared" si="0"/>
        <v>143447220</v>
      </c>
    </row>
    <row r="26" spans="1:6">
      <c r="A26" s="15" t="s">
        <v>473</v>
      </c>
      <c r="B26" s="13" t="s">
        <v>905</v>
      </c>
      <c r="C26" s="143">
        <v>65000000</v>
      </c>
      <c r="D26" s="143">
        <v>34470000</v>
      </c>
      <c r="E26" s="143">
        <v>20000000</v>
      </c>
      <c r="F26" s="16">
        <f t="shared" si="0"/>
        <v>119470000</v>
      </c>
    </row>
    <row r="27" spans="1:6">
      <c r="A27" s="15" t="s">
        <v>474</v>
      </c>
      <c r="B27" s="13" t="s">
        <v>906</v>
      </c>
      <c r="C27" s="143">
        <v>47240780</v>
      </c>
      <c r="D27" s="143">
        <v>28400000</v>
      </c>
      <c r="E27" s="143">
        <v>23000000</v>
      </c>
      <c r="F27" s="16">
        <f t="shared" si="0"/>
        <v>98640780</v>
      </c>
    </row>
    <row r="28" spans="1:6">
      <c r="A28" s="15" t="s">
        <v>481</v>
      </c>
      <c r="B28" s="13" t="s">
        <v>1006</v>
      </c>
      <c r="C28" s="143">
        <v>11156490</v>
      </c>
      <c r="D28" s="143">
        <v>3000000</v>
      </c>
      <c r="E28" s="143">
        <v>100000000</v>
      </c>
      <c r="F28" s="16">
        <f t="shared" si="0"/>
        <v>114156490</v>
      </c>
    </row>
    <row r="29" spans="1:6">
      <c r="A29" s="15" t="s">
        <v>349</v>
      </c>
      <c r="B29" s="13" t="s">
        <v>969</v>
      </c>
      <c r="C29" s="143">
        <v>117796850</v>
      </c>
      <c r="D29" s="143">
        <v>176000000</v>
      </c>
      <c r="E29" s="143">
        <v>180000000</v>
      </c>
      <c r="F29" s="16">
        <f t="shared" si="0"/>
        <v>473796850</v>
      </c>
    </row>
    <row r="30" spans="1:6">
      <c r="A30" s="15" t="s">
        <v>485</v>
      </c>
      <c r="B30" s="13" t="s">
        <v>907</v>
      </c>
      <c r="C30" s="143">
        <v>61020000</v>
      </c>
      <c r="D30" s="143">
        <v>600000</v>
      </c>
      <c r="E30" s="143">
        <v>0</v>
      </c>
      <c r="F30" s="16">
        <f t="shared" si="0"/>
        <v>61620000</v>
      </c>
    </row>
    <row r="31" spans="1:6">
      <c r="C31" s="146">
        <f t="shared" ref="C31:E31" si="1">SUM(C6:C30)</f>
        <v>2891625366.5500002</v>
      </c>
      <c r="D31" s="146">
        <f t="shared" si="1"/>
        <v>8631454000</v>
      </c>
      <c r="E31" s="146">
        <f t="shared" si="1"/>
        <v>4404000000</v>
      </c>
      <c r="F31" s="25">
        <f t="shared" si="0"/>
        <v>15927079366.549999</v>
      </c>
    </row>
    <row r="32" spans="1:6">
      <c r="B32" s="14" t="s">
        <v>1388</v>
      </c>
    </row>
    <row r="33" spans="1:7">
      <c r="A33" s="15" t="s">
        <v>361</v>
      </c>
      <c r="B33" s="13" t="s">
        <v>970</v>
      </c>
      <c r="C33" s="143">
        <v>1328763200</v>
      </c>
      <c r="D33" s="143">
        <v>750000000</v>
      </c>
      <c r="E33" s="143">
        <v>1250000000</v>
      </c>
      <c r="F33" s="16">
        <f t="shared" si="0"/>
        <v>3328763200</v>
      </c>
      <c r="G33" s="13" t="s">
        <v>1130</v>
      </c>
    </row>
    <row r="34" spans="1:7">
      <c r="A34" s="15" t="s">
        <v>420</v>
      </c>
      <c r="B34" s="13" t="s">
        <v>908</v>
      </c>
      <c r="C34" s="143">
        <v>0</v>
      </c>
      <c r="D34" s="143">
        <v>23600000</v>
      </c>
      <c r="E34" s="143">
        <v>50000000</v>
      </c>
      <c r="F34" s="16">
        <f t="shared" si="0"/>
        <v>73600000</v>
      </c>
      <c r="G34" s="13" t="s">
        <v>1130</v>
      </c>
    </row>
    <row r="35" spans="1:7">
      <c r="A35" s="15" t="s">
        <v>488</v>
      </c>
      <c r="B35" s="13" t="s">
        <v>909</v>
      </c>
      <c r="C35" s="143">
        <v>0</v>
      </c>
      <c r="D35" s="143">
        <v>59250000</v>
      </c>
      <c r="E35" s="143">
        <v>70000000</v>
      </c>
      <c r="F35" s="16">
        <f t="shared" si="0"/>
        <v>129250000</v>
      </c>
      <c r="G35" s="13" t="s">
        <v>1130</v>
      </c>
    </row>
    <row r="36" spans="1:7">
      <c r="A36" s="15" t="s">
        <v>367</v>
      </c>
      <c r="B36" s="13" t="s">
        <v>1008</v>
      </c>
      <c r="C36" s="143">
        <v>0</v>
      </c>
      <c r="D36" s="143">
        <v>0</v>
      </c>
      <c r="E36" s="143">
        <v>600000000</v>
      </c>
      <c r="F36" s="16">
        <f t="shared" si="0"/>
        <v>600000000</v>
      </c>
      <c r="G36" s="13" t="s">
        <v>1130</v>
      </c>
    </row>
    <row r="37" spans="1:7">
      <c r="A37" s="15" t="s">
        <v>250</v>
      </c>
      <c r="B37" s="13" t="s">
        <v>1005</v>
      </c>
      <c r="C37" s="143">
        <v>298905340</v>
      </c>
      <c r="D37" s="143">
        <v>12000000</v>
      </c>
      <c r="E37" s="143">
        <v>180000000</v>
      </c>
      <c r="F37" s="16">
        <f t="shared" si="0"/>
        <v>490905340</v>
      </c>
      <c r="G37" s="13" t="s">
        <v>1130</v>
      </c>
    </row>
    <row r="38" spans="1:7">
      <c r="A38" s="15" t="s">
        <v>622</v>
      </c>
      <c r="B38" s="13" t="s">
        <v>910</v>
      </c>
      <c r="C38" s="143">
        <v>0</v>
      </c>
      <c r="D38" s="143">
        <v>2100000</v>
      </c>
      <c r="E38" s="143">
        <v>20000000</v>
      </c>
      <c r="F38" s="16">
        <f t="shared" si="0"/>
        <v>22100000</v>
      </c>
      <c r="G38" s="13" t="s">
        <v>1130</v>
      </c>
    </row>
    <row r="39" spans="1:7">
      <c r="A39" s="15" t="s">
        <v>623</v>
      </c>
      <c r="B39" s="13" t="s">
        <v>971</v>
      </c>
      <c r="C39" s="143">
        <v>636557250</v>
      </c>
      <c r="D39" s="143">
        <v>256720000</v>
      </c>
      <c r="E39" s="143">
        <v>95000000</v>
      </c>
      <c r="F39" s="16">
        <f t="shared" si="0"/>
        <v>988277250</v>
      </c>
    </row>
    <row r="40" spans="1:7">
      <c r="A40" s="15" t="s">
        <v>866</v>
      </c>
      <c r="B40" s="13" t="s">
        <v>911</v>
      </c>
      <c r="C40" s="143">
        <v>0</v>
      </c>
      <c r="D40" s="143">
        <v>11298796228</v>
      </c>
      <c r="E40" s="143">
        <v>0</v>
      </c>
      <c r="F40" s="16">
        <f t="shared" si="0"/>
        <v>11298796228</v>
      </c>
    </row>
    <row r="41" spans="1:7">
      <c r="A41" s="15" t="s">
        <v>865</v>
      </c>
      <c r="B41" s="13" t="s">
        <v>912</v>
      </c>
      <c r="C41" s="143">
        <v>0</v>
      </c>
      <c r="D41" s="143">
        <v>1585000000</v>
      </c>
      <c r="E41" s="143">
        <v>0</v>
      </c>
      <c r="F41" s="16">
        <f t="shared" si="0"/>
        <v>1585000000</v>
      </c>
    </row>
    <row r="42" spans="1:7">
      <c r="A42" s="15" t="s">
        <v>630</v>
      </c>
      <c r="B42" s="13" t="s">
        <v>999</v>
      </c>
      <c r="C42" s="143">
        <v>102113580</v>
      </c>
      <c r="D42" s="143">
        <v>110000000</v>
      </c>
      <c r="E42" s="143">
        <v>90000000</v>
      </c>
      <c r="F42" s="16">
        <f t="shared" si="0"/>
        <v>302113580</v>
      </c>
    </row>
    <row r="43" spans="1:7">
      <c r="A43" s="15" t="s">
        <v>49</v>
      </c>
      <c r="B43" s="13" t="s">
        <v>972</v>
      </c>
      <c r="C43" s="143">
        <v>125875220</v>
      </c>
      <c r="D43" s="143">
        <v>53600000</v>
      </c>
      <c r="E43" s="143">
        <v>4250000000</v>
      </c>
      <c r="F43" s="16">
        <f t="shared" si="0"/>
        <v>4429475220</v>
      </c>
    </row>
    <row r="44" spans="1:7">
      <c r="A44" s="15" t="s">
        <v>497</v>
      </c>
      <c r="B44" s="13" t="s">
        <v>915</v>
      </c>
      <c r="C44" s="143">
        <v>19003000</v>
      </c>
      <c r="D44" s="143">
        <v>6675000</v>
      </c>
      <c r="E44" s="143">
        <v>29000000</v>
      </c>
      <c r="F44" s="16">
        <f t="shared" si="0"/>
        <v>54678000</v>
      </c>
    </row>
    <row r="45" spans="1:7">
      <c r="A45" s="15" t="s">
        <v>476</v>
      </c>
      <c r="B45" s="13" t="s">
        <v>916</v>
      </c>
      <c r="C45" s="143">
        <v>22422590</v>
      </c>
      <c r="D45" s="143">
        <v>0</v>
      </c>
      <c r="E45" s="143">
        <v>20000000</v>
      </c>
      <c r="F45" s="16">
        <f t="shared" si="0"/>
        <v>42422590</v>
      </c>
    </row>
    <row r="46" spans="1:7">
      <c r="A46" s="15" t="s">
        <v>57</v>
      </c>
      <c r="B46" s="13" t="s">
        <v>917</v>
      </c>
      <c r="C46" s="143">
        <v>4121110</v>
      </c>
      <c r="D46" s="143">
        <v>0</v>
      </c>
      <c r="E46" s="143">
        <v>20000000</v>
      </c>
      <c r="F46" s="16">
        <f t="shared" si="0"/>
        <v>24121110</v>
      </c>
    </row>
    <row r="47" spans="1:7">
      <c r="A47" s="15" t="s">
        <v>0</v>
      </c>
      <c r="B47" s="13" t="s">
        <v>973</v>
      </c>
      <c r="C47" s="143">
        <v>397508010</v>
      </c>
      <c r="D47" s="143">
        <v>50173000</v>
      </c>
      <c r="E47" s="143">
        <v>14500000000</v>
      </c>
      <c r="F47" s="16">
        <f t="shared" si="0"/>
        <v>14947681010</v>
      </c>
      <c r="G47" s="206" t="s">
        <v>1131</v>
      </c>
    </row>
    <row r="48" spans="1:7">
      <c r="A48" s="15" t="s">
        <v>266</v>
      </c>
      <c r="B48" s="13" t="s">
        <v>918</v>
      </c>
      <c r="C48" s="143">
        <v>195410900</v>
      </c>
      <c r="D48" s="143">
        <v>358000000</v>
      </c>
      <c r="E48" s="143">
        <v>577000000</v>
      </c>
      <c r="F48" s="16">
        <f t="shared" si="0"/>
        <v>1130410900</v>
      </c>
      <c r="G48" s="206" t="s">
        <v>1131</v>
      </c>
    </row>
    <row r="49" spans="1:7">
      <c r="A49" s="15" t="s">
        <v>428</v>
      </c>
      <c r="B49" s="13" t="s">
        <v>974</v>
      </c>
      <c r="C49" s="143">
        <v>110899600</v>
      </c>
      <c r="D49" s="143">
        <f>104400000+67300000</f>
        <v>171700000</v>
      </c>
      <c r="E49" s="143">
        <f>145000000+35000000</f>
        <v>180000000</v>
      </c>
      <c r="F49" s="16">
        <f t="shared" si="0"/>
        <v>462599600</v>
      </c>
    </row>
    <row r="50" spans="1:7">
      <c r="A50" s="15" t="s">
        <v>238</v>
      </c>
      <c r="B50" s="13" t="s">
        <v>922</v>
      </c>
      <c r="C50" s="143">
        <v>46643190</v>
      </c>
      <c r="D50" s="143">
        <v>82040000</v>
      </c>
      <c r="E50" s="143">
        <v>80000000</v>
      </c>
      <c r="F50" s="16">
        <f t="shared" si="0"/>
        <v>208683190</v>
      </c>
    </row>
    <row r="51" spans="1:7">
      <c r="A51" s="15" t="s">
        <v>58</v>
      </c>
      <c r="B51" s="13" t="s">
        <v>976</v>
      </c>
      <c r="C51" s="143">
        <v>71314300</v>
      </c>
      <c r="D51" s="143">
        <v>30000000</v>
      </c>
      <c r="E51" s="143">
        <v>700000000</v>
      </c>
      <c r="F51" s="16">
        <f t="shared" si="0"/>
        <v>801314300</v>
      </c>
      <c r="G51" s="13" t="s">
        <v>1129</v>
      </c>
    </row>
    <row r="52" spans="1:7">
      <c r="A52" s="15" t="s">
        <v>66</v>
      </c>
      <c r="B52" s="13" t="s">
        <v>923</v>
      </c>
      <c r="C52" s="143">
        <v>359386330</v>
      </c>
      <c r="D52" s="143">
        <v>162166000</v>
      </c>
      <c r="E52" s="143">
        <v>200000000</v>
      </c>
      <c r="F52" s="16">
        <f t="shared" si="0"/>
        <v>721552330</v>
      </c>
      <c r="G52" s="13" t="s">
        <v>1129</v>
      </c>
    </row>
    <row r="53" spans="1:7">
      <c r="A53" s="15" t="s">
        <v>71</v>
      </c>
      <c r="B53" s="13" t="s">
        <v>1007</v>
      </c>
      <c r="C53" s="143">
        <v>120429750</v>
      </c>
      <c r="D53" s="143">
        <v>25000000</v>
      </c>
      <c r="E53" s="143">
        <v>300000000</v>
      </c>
      <c r="F53" s="16">
        <f t="shared" si="0"/>
        <v>445429750</v>
      </c>
      <c r="G53" s="13" t="s">
        <v>1129</v>
      </c>
    </row>
    <row r="54" spans="1:7">
      <c r="A54" s="15" t="s">
        <v>42</v>
      </c>
      <c r="B54" s="13" t="s">
        <v>977</v>
      </c>
      <c r="C54" s="143">
        <v>374167860</v>
      </c>
      <c r="D54" s="143">
        <v>15925000</v>
      </c>
      <c r="E54" s="143">
        <v>400000000</v>
      </c>
      <c r="F54" s="16">
        <f t="shared" si="0"/>
        <v>790092860</v>
      </c>
      <c r="G54" s="206" t="s">
        <v>1131</v>
      </c>
    </row>
    <row r="55" spans="1:7">
      <c r="A55" s="15" t="s">
        <v>657</v>
      </c>
      <c r="B55" s="13" t="s">
        <v>924</v>
      </c>
      <c r="C55" s="143">
        <v>43996550</v>
      </c>
      <c r="D55" s="143">
        <v>12100000</v>
      </c>
      <c r="E55" s="143">
        <v>8000000000</v>
      </c>
      <c r="F55" s="16">
        <f t="shared" si="0"/>
        <v>8056096550</v>
      </c>
      <c r="G55" s="206" t="s">
        <v>1131</v>
      </c>
    </row>
    <row r="56" spans="1:7">
      <c r="B56" s="14" t="s">
        <v>1156</v>
      </c>
      <c r="C56" s="146">
        <f t="shared" ref="C56:F56" si="2">SUM(C33:C55)</f>
        <v>4257517780</v>
      </c>
      <c r="D56" s="146">
        <f t="shared" si="2"/>
        <v>15064845228</v>
      </c>
      <c r="E56" s="146">
        <f t="shared" si="2"/>
        <v>31611000000</v>
      </c>
      <c r="F56" s="25">
        <f t="shared" si="2"/>
        <v>50933363008</v>
      </c>
    </row>
    <row r="57" spans="1:7">
      <c r="B57" s="14" t="s">
        <v>1155</v>
      </c>
      <c r="C57" s="146"/>
      <c r="D57" s="146"/>
      <c r="E57" s="146"/>
      <c r="F57" s="25"/>
    </row>
    <row r="58" spans="1:7">
      <c r="A58" s="15" t="s">
        <v>272</v>
      </c>
      <c r="B58" s="13" t="s">
        <v>925</v>
      </c>
      <c r="C58" s="143">
        <v>142338190</v>
      </c>
      <c r="D58" s="143">
        <v>44600000</v>
      </c>
      <c r="E58" s="143">
        <v>100000000</v>
      </c>
      <c r="F58" s="16">
        <f t="shared" si="0"/>
        <v>286938190</v>
      </c>
    </row>
    <row r="59" spans="1:7">
      <c r="A59" s="15" t="s">
        <v>278</v>
      </c>
      <c r="B59" s="13" t="s">
        <v>978</v>
      </c>
      <c r="C59" s="143">
        <v>225948000</v>
      </c>
      <c r="D59" s="143">
        <v>67968000</v>
      </c>
      <c r="E59" s="143">
        <v>70000000</v>
      </c>
      <c r="F59" s="16">
        <f t="shared" si="0"/>
        <v>363916000</v>
      </c>
    </row>
    <row r="60" spans="1:7">
      <c r="A60" s="15" t="s">
        <v>276</v>
      </c>
      <c r="B60" s="13" t="s">
        <v>979</v>
      </c>
      <c r="C60" s="143">
        <v>25000000</v>
      </c>
      <c r="D60" s="143">
        <v>16700000</v>
      </c>
      <c r="E60" s="143">
        <v>10000000</v>
      </c>
      <c r="F60" s="16">
        <f t="shared" si="0"/>
        <v>51700000</v>
      </c>
    </row>
    <row r="61" spans="1:7">
      <c r="A61" s="15" t="s">
        <v>286</v>
      </c>
      <c r="B61" s="13" t="s">
        <v>980</v>
      </c>
      <c r="C61" s="143">
        <v>510128330</v>
      </c>
      <c r="D61" s="143">
        <v>310804000</v>
      </c>
      <c r="E61" s="143">
        <v>300000000</v>
      </c>
      <c r="F61" s="16">
        <f t="shared" si="0"/>
        <v>1120932330</v>
      </c>
    </row>
    <row r="62" spans="1:7">
      <c r="A62" s="15" t="s">
        <v>289</v>
      </c>
      <c r="B62" s="13" t="s">
        <v>929</v>
      </c>
      <c r="C62" s="143">
        <v>303127020</v>
      </c>
      <c r="D62" s="143">
        <v>6000000</v>
      </c>
      <c r="E62" s="143">
        <v>0</v>
      </c>
      <c r="F62" s="16">
        <f t="shared" si="0"/>
        <v>309127020</v>
      </c>
    </row>
    <row r="63" spans="1:7">
      <c r="A63" s="15" t="s">
        <v>268</v>
      </c>
      <c r="B63" s="13" t="s">
        <v>982</v>
      </c>
      <c r="C63" s="143">
        <v>139193400</v>
      </c>
      <c r="D63" s="143">
        <v>281000000</v>
      </c>
      <c r="E63" s="143">
        <v>300000000</v>
      </c>
      <c r="F63" s="16">
        <f t="shared" si="0"/>
        <v>720193400</v>
      </c>
    </row>
    <row r="64" spans="1:7" s="14" customFormat="1">
      <c r="A64" s="28"/>
      <c r="B64" s="14" t="s">
        <v>1156</v>
      </c>
      <c r="C64" s="146">
        <f>SUM(C58:C63)</f>
        <v>1345734940</v>
      </c>
      <c r="D64" s="146">
        <f>SUM(D58:D63)</f>
        <v>727072000</v>
      </c>
      <c r="E64" s="146">
        <f>SUM(E58:E63)</f>
        <v>780000000</v>
      </c>
      <c r="F64" s="25">
        <f t="shared" si="0"/>
        <v>2852806940</v>
      </c>
    </row>
    <row r="65" spans="1:7">
      <c r="B65" s="14" t="s">
        <v>1157</v>
      </c>
    </row>
    <row r="66" spans="1:7">
      <c r="A66" s="15" t="s">
        <v>313</v>
      </c>
      <c r="B66" s="13" t="s">
        <v>983</v>
      </c>
      <c r="C66" s="143">
        <v>293258730</v>
      </c>
      <c r="D66" s="143">
        <f>100000000+600000</f>
        <v>100600000</v>
      </c>
      <c r="E66" s="143">
        <v>90000000</v>
      </c>
      <c r="F66" s="16">
        <f t="shared" si="0"/>
        <v>483858730</v>
      </c>
    </row>
    <row r="67" spans="1:7">
      <c r="A67" s="15" t="s">
        <v>318</v>
      </c>
      <c r="B67" s="13" t="s">
        <v>930</v>
      </c>
      <c r="C67" s="143">
        <v>141425150</v>
      </c>
      <c r="D67" s="143">
        <v>40000500</v>
      </c>
      <c r="E67" s="143">
        <v>0</v>
      </c>
      <c r="F67" s="16">
        <f t="shared" si="0"/>
        <v>181425650</v>
      </c>
    </row>
    <row r="68" spans="1:7">
      <c r="A68" s="15" t="s">
        <v>321</v>
      </c>
      <c r="B68" s="13" t="s">
        <v>931</v>
      </c>
      <c r="C68" s="143">
        <v>127125000</v>
      </c>
      <c r="D68" s="143">
        <v>155400000</v>
      </c>
      <c r="E68" s="143">
        <v>0</v>
      </c>
      <c r="F68" s="16">
        <f t="shared" si="0"/>
        <v>282525000</v>
      </c>
    </row>
    <row r="69" spans="1:7">
      <c r="A69" s="15" t="s">
        <v>307</v>
      </c>
      <c r="B69" s="13" t="s">
        <v>984</v>
      </c>
      <c r="C69" s="143">
        <v>83798540</v>
      </c>
      <c r="D69" s="143">
        <v>85500000</v>
      </c>
      <c r="E69" s="143">
        <v>100000000</v>
      </c>
      <c r="F69" s="16">
        <f t="shared" si="0"/>
        <v>269298540</v>
      </c>
    </row>
    <row r="70" spans="1:7">
      <c r="A70" s="15" t="s">
        <v>72</v>
      </c>
      <c r="B70" s="13" t="s">
        <v>985</v>
      </c>
      <c r="C70" s="143">
        <v>188729165</v>
      </c>
      <c r="D70" s="143">
        <v>1568048000</v>
      </c>
      <c r="E70" s="143">
        <v>4500000000</v>
      </c>
      <c r="F70" s="16">
        <f t="shared" si="0"/>
        <v>6256777165</v>
      </c>
      <c r="G70" s="13" t="s">
        <v>1127</v>
      </c>
    </row>
    <row r="71" spans="1:7">
      <c r="A71" s="15" t="s">
        <v>322</v>
      </c>
      <c r="B71" s="13" t="s">
        <v>535</v>
      </c>
      <c r="C71" s="143">
        <v>1120000000</v>
      </c>
      <c r="D71" s="143">
        <v>100000000</v>
      </c>
      <c r="E71" s="143">
        <v>1600000000</v>
      </c>
      <c r="F71" s="16">
        <f t="shared" ref="F71:F95" si="3">C71+D71+E71</f>
        <v>2820000000</v>
      </c>
      <c r="G71" s="13" t="s">
        <v>1127</v>
      </c>
    </row>
    <row r="72" spans="1:7">
      <c r="A72" s="15" t="s">
        <v>95</v>
      </c>
      <c r="B72" s="13" t="s">
        <v>934</v>
      </c>
      <c r="C72" s="143">
        <v>84430210</v>
      </c>
      <c r="D72" s="143">
        <v>6900000</v>
      </c>
      <c r="E72" s="143">
        <v>52000000</v>
      </c>
      <c r="F72" s="16">
        <f t="shared" si="3"/>
        <v>143330210</v>
      </c>
      <c r="G72" s="13" t="s">
        <v>1127</v>
      </c>
    </row>
    <row r="73" spans="1:7">
      <c r="A73" s="15" t="s">
        <v>81</v>
      </c>
      <c r="B73" s="13" t="s">
        <v>935</v>
      </c>
      <c r="C73" s="143">
        <v>296307470</v>
      </c>
      <c r="D73" s="143">
        <v>27400000</v>
      </c>
      <c r="E73" s="143">
        <v>30000000</v>
      </c>
      <c r="F73" s="16">
        <f t="shared" si="3"/>
        <v>353707470</v>
      </c>
      <c r="G73" s="13" t="s">
        <v>1127</v>
      </c>
    </row>
    <row r="74" spans="1:7">
      <c r="A74" s="15" t="s">
        <v>691</v>
      </c>
      <c r="B74" s="13" t="s">
        <v>936</v>
      </c>
      <c r="C74" s="143">
        <v>416425340</v>
      </c>
      <c r="D74" s="143">
        <v>20000000</v>
      </c>
      <c r="E74" s="143">
        <v>90000000</v>
      </c>
      <c r="F74" s="16">
        <f t="shared" si="3"/>
        <v>526425340</v>
      </c>
      <c r="G74" s="13" t="s">
        <v>1127</v>
      </c>
    </row>
    <row r="75" spans="1:7">
      <c r="A75" s="15" t="s">
        <v>218</v>
      </c>
      <c r="B75" s="13" t="s">
        <v>937</v>
      </c>
      <c r="C75" s="143">
        <v>2413685650</v>
      </c>
      <c r="D75" s="143">
        <v>300000000</v>
      </c>
      <c r="E75" s="143">
        <v>600000000</v>
      </c>
      <c r="F75" s="16">
        <f t="shared" si="3"/>
        <v>3313685650</v>
      </c>
      <c r="G75" s="13" t="s">
        <v>1127</v>
      </c>
    </row>
    <row r="76" spans="1:7">
      <c r="A76" s="15" t="s">
        <v>91</v>
      </c>
      <c r="B76" s="13" t="s">
        <v>939</v>
      </c>
      <c r="C76" s="143">
        <v>27355040</v>
      </c>
      <c r="D76" s="143">
        <v>126000000</v>
      </c>
      <c r="E76" s="143">
        <v>10000000</v>
      </c>
      <c r="F76" s="16">
        <f t="shared" si="3"/>
        <v>163355040</v>
      </c>
      <c r="G76" s="13" t="s">
        <v>1127</v>
      </c>
    </row>
    <row r="77" spans="1:7">
      <c r="A77" s="15" t="s">
        <v>106</v>
      </c>
      <c r="B77" s="13" t="s">
        <v>940</v>
      </c>
      <c r="C77" s="143">
        <v>2667365000</v>
      </c>
      <c r="D77" s="143">
        <v>235500286.07999998</v>
      </c>
      <c r="E77" s="143">
        <v>100000000</v>
      </c>
      <c r="F77" s="16">
        <f t="shared" si="3"/>
        <v>3002865286.0799999</v>
      </c>
      <c r="G77" s="13" t="s">
        <v>1127</v>
      </c>
    </row>
    <row r="78" spans="1:7">
      <c r="A78" s="15" t="s">
        <v>251</v>
      </c>
      <c r="B78" s="13" t="s">
        <v>941</v>
      </c>
      <c r="C78" s="143">
        <v>1348328430</v>
      </c>
      <c r="D78" s="143">
        <v>107800000</v>
      </c>
      <c r="E78" s="143">
        <v>250000000</v>
      </c>
      <c r="F78" s="16">
        <f t="shared" si="3"/>
        <v>1706128430</v>
      </c>
      <c r="G78" s="13" t="s">
        <v>1127</v>
      </c>
    </row>
    <row r="79" spans="1:7">
      <c r="A79" s="15" t="s">
        <v>87</v>
      </c>
      <c r="B79" s="13" t="s">
        <v>942</v>
      </c>
      <c r="C79" s="143">
        <v>24776875.32</v>
      </c>
      <c r="D79" s="143">
        <v>14000000</v>
      </c>
      <c r="E79" s="143">
        <v>602000000</v>
      </c>
      <c r="F79" s="16">
        <f t="shared" si="3"/>
        <v>640776875.32000005</v>
      </c>
      <c r="G79" s="13" t="s">
        <v>1127</v>
      </c>
    </row>
    <row r="80" spans="1:7">
      <c r="A80" s="15" t="s">
        <v>198</v>
      </c>
      <c r="B80" s="13" t="s">
        <v>986</v>
      </c>
      <c r="C80" s="143">
        <v>1365368830</v>
      </c>
      <c r="D80" s="143">
        <v>40550000</v>
      </c>
      <c r="E80" s="143">
        <v>160000000</v>
      </c>
      <c r="F80" s="16">
        <f t="shared" si="3"/>
        <v>1565918830</v>
      </c>
      <c r="G80" s="13" t="s">
        <v>1127</v>
      </c>
    </row>
    <row r="81" spans="1:7">
      <c r="A81" s="15" t="s">
        <v>201</v>
      </c>
      <c r="B81" s="13" t="s">
        <v>944</v>
      </c>
      <c r="C81" s="143">
        <v>806638069.99999988</v>
      </c>
      <c r="D81" s="143">
        <v>29900000</v>
      </c>
      <c r="E81" s="143">
        <v>100000000</v>
      </c>
      <c r="F81" s="16">
        <f t="shared" si="3"/>
        <v>936538069.99999988</v>
      </c>
      <c r="G81" s="13" t="s">
        <v>1127</v>
      </c>
    </row>
    <row r="82" spans="1:7">
      <c r="A82" s="15" t="s">
        <v>204</v>
      </c>
      <c r="B82" s="13" t="s">
        <v>987</v>
      </c>
      <c r="C82" s="143">
        <v>539098140</v>
      </c>
      <c r="D82" s="143">
        <v>65755000</v>
      </c>
      <c r="E82" s="143">
        <v>85000000</v>
      </c>
      <c r="F82" s="16">
        <f t="shared" si="3"/>
        <v>689853140</v>
      </c>
      <c r="G82" s="13" t="s">
        <v>1127</v>
      </c>
    </row>
    <row r="83" spans="1:7">
      <c r="A83" s="15" t="s">
        <v>208</v>
      </c>
      <c r="B83" s="13" t="s">
        <v>988</v>
      </c>
      <c r="C83" s="143">
        <v>579587170</v>
      </c>
      <c r="D83" s="143">
        <v>34000000</v>
      </c>
      <c r="E83" s="143">
        <v>120000000</v>
      </c>
      <c r="F83" s="16">
        <f t="shared" si="3"/>
        <v>733587170</v>
      </c>
      <c r="G83" s="13" t="s">
        <v>1127</v>
      </c>
    </row>
    <row r="84" spans="1:7">
      <c r="A84" s="15" t="s">
        <v>110</v>
      </c>
      <c r="B84" s="13" t="s">
        <v>989</v>
      </c>
      <c r="C84" s="143">
        <v>1076383000</v>
      </c>
      <c r="D84" s="143">
        <v>339450000</v>
      </c>
      <c r="E84" s="143">
        <v>3350000000</v>
      </c>
      <c r="F84" s="16">
        <f t="shared" si="3"/>
        <v>4765833000</v>
      </c>
      <c r="G84" s="13" t="s">
        <v>1128</v>
      </c>
    </row>
    <row r="85" spans="1:7">
      <c r="A85" s="15" t="s">
        <v>145</v>
      </c>
      <c r="B85" s="13" t="s">
        <v>946</v>
      </c>
      <c r="C85" s="143">
        <v>0</v>
      </c>
      <c r="D85" s="143">
        <v>108200000</v>
      </c>
      <c r="E85" s="143">
        <v>400000000</v>
      </c>
      <c r="F85" s="16">
        <f t="shared" si="3"/>
        <v>508200000</v>
      </c>
      <c r="G85" s="13" t="s">
        <v>1128</v>
      </c>
    </row>
    <row r="86" spans="1:7">
      <c r="A86" s="15" t="s">
        <v>139</v>
      </c>
      <c r="B86" s="13" t="s">
        <v>947</v>
      </c>
      <c r="C86" s="143">
        <v>4303762400</v>
      </c>
      <c r="D86" s="143">
        <v>187420000</v>
      </c>
      <c r="E86" s="143">
        <v>150000000</v>
      </c>
      <c r="F86" s="16">
        <f t="shared" si="3"/>
        <v>4641182400</v>
      </c>
      <c r="G86" s="13" t="s">
        <v>1128</v>
      </c>
    </row>
    <row r="87" spans="1:7">
      <c r="A87" s="15" t="s">
        <v>120</v>
      </c>
      <c r="B87" s="13" t="s">
        <v>948</v>
      </c>
      <c r="C87" s="143">
        <v>1150121810.97</v>
      </c>
      <c r="D87" s="143">
        <v>202000000</v>
      </c>
      <c r="E87" s="143">
        <v>550000000</v>
      </c>
      <c r="F87" s="16">
        <f t="shared" si="3"/>
        <v>1902121810.97</v>
      </c>
      <c r="G87" s="13" t="s">
        <v>1128</v>
      </c>
    </row>
    <row r="88" spans="1:7">
      <c r="A88" s="15" t="s">
        <v>142</v>
      </c>
      <c r="B88" s="13" t="s">
        <v>990</v>
      </c>
      <c r="C88" s="143">
        <v>268613800</v>
      </c>
      <c r="D88" s="143">
        <v>68000000</v>
      </c>
      <c r="E88" s="143">
        <v>180000000</v>
      </c>
      <c r="F88" s="16">
        <f t="shared" si="3"/>
        <v>516613800</v>
      </c>
      <c r="G88" s="13" t="s">
        <v>1128</v>
      </c>
    </row>
    <row r="89" spans="1:7">
      <c r="A89" s="15" t="s">
        <v>149</v>
      </c>
      <c r="B89" s="13" t="s">
        <v>991</v>
      </c>
      <c r="C89" s="143">
        <v>147126000</v>
      </c>
      <c r="D89" s="143">
        <v>56540000</v>
      </c>
      <c r="E89" s="143">
        <v>120000000</v>
      </c>
      <c r="F89" s="16">
        <f t="shared" si="3"/>
        <v>323666000</v>
      </c>
      <c r="G89" s="13" t="s">
        <v>1128</v>
      </c>
    </row>
    <row r="90" spans="1:7">
      <c r="A90" s="15" t="s">
        <v>213</v>
      </c>
      <c r="B90" s="13" t="s">
        <v>992</v>
      </c>
      <c r="C90" s="143">
        <v>623595000</v>
      </c>
      <c r="D90" s="143">
        <v>162900000</v>
      </c>
      <c r="E90" s="143">
        <v>172000000</v>
      </c>
      <c r="F90" s="16">
        <f t="shared" si="3"/>
        <v>958495000</v>
      </c>
    </row>
    <row r="91" spans="1:7">
      <c r="A91" s="15" t="s">
        <v>154</v>
      </c>
      <c r="B91" s="13" t="s">
        <v>157</v>
      </c>
      <c r="C91" s="143">
        <v>81263950</v>
      </c>
      <c r="D91" s="143">
        <v>7370000</v>
      </c>
      <c r="E91" s="143">
        <v>20000000</v>
      </c>
      <c r="F91" s="16">
        <f t="shared" si="3"/>
        <v>108633950</v>
      </c>
    </row>
    <row r="92" spans="1:7">
      <c r="A92" s="15" t="s">
        <v>151</v>
      </c>
      <c r="B92" s="13" t="s">
        <v>950</v>
      </c>
      <c r="C92" s="143">
        <v>0</v>
      </c>
      <c r="D92" s="143">
        <v>6200000</v>
      </c>
      <c r="E92" s="143">
        <v>20000000</v>
      </c>
      <c r="F92" s="16">
        <f t="shared" si="3"/>
        <v>26200000</v>
      </c>
    </row>
    <row r="93" spans="1:7">
      <c r="A93" s="15" t="s">
        <v>769</v>
      </c>
      <c r="B93" s="13" t="s">
        <v>232</v>
      </c>
      <c r="C93" s="143">
        <v>330862870</v>
      </c>
      <c r="D93" s="143">
        <v>80000000</v>
      </c>
      <c r="E93" s="143">
        <v>100000000</v>
      </c>
      <c r="F93" s="16">
        <f t="shared" si="3"/>
        <v>510862870</v>
      </c>
    </row>
    <row r="94" spans="1:7">
      <c r="A94" s="15" t="s">
        <v>755</v>
      </c>
      <c r="B94" s="13" t="s">
        <v>1065</v>
      </c>
      <c r="C94" s="143">
        <v>73069190</v>
      </c>
      <c r="D94" s="143">
        <v>12000000</v>
      </c>
      <c r="E94" s="143">
        <v>20000000</v>
      </c>
      <c r="F94" s="16">
        <f t="shared" si="3"/>
        <v>105069190</v>
      </c>
    </row>
    <row r="95" spans="1:7">
      <c r="A95" s="15" t="s">
        <v>832</v>
      </c>
      <c r="B95" s="13" t="s">
        <v>952</v>
      </c>
      <c r="C95" s="143">
        <v>263917150</v>
      </c>
      <c r="D95" s="143">
        <v>0</v>
      </c>
      <c r="E95" s="143">
        <v>0</v>
      </c>
      <c r="F95" s="16">
        <f t="shared" si="3"/>
        <v>263917150</v>
      </c>
    </row>
    <row r="96" spans="1:7">
      <c r="B96" s="14" t="s">
        <v>1156</v>
      </c>
      <c r="C96" s="146">
        <f t="shared" ref="C96:F96" si="4">SUM(C66:C95)</f>
        <v>20842417981.290001</v>
      </c>
      <c r="D96" s="146">
        <f t="shared" si="4"/>
        <v>4287433786.0799999</v>
      </c>
      <c r="E96" s="146">
        <f t="shared" si="4"/>
        <v>13571000000</v>
      </c>
      <c r="F96" s="25">
        <f t="shared" si="4"/>
        <v>38700851767.370003</v>
      </c>
    </row>
    <row r="97" spans="2:6">
      <c r="B97" s="14"/>
    </row>
    <row r="98" spans="2:6">
      <c r="B98" s="14" t="s">
        <v>1158</v>
      </c>
      <c r="C98" s="146">
        <f>C31+C56+C64+C96</f>
        <v>29337296067.84</v>
      </c>
      <c r="D98" s="146">
        <f>D31+D56+D64+D96</f>
        <v>28710805014.080002</v>
      </c>
      <c r="E98" s="146">
        <f>E31+E56+E64+E96</f>
        <v>50366000000</v>
      </c>
      <c r="F98" s="146">
        <f>F31+F56+F64+F96</f>
        <v>108414101081.92001</v>
      </c>
    </row>
    <row r="100" spans="2:6">
      <c r="B100" s="287" t="s">
        <v>1130</v>
      </c>
      <c r="C100" s="170">
        <f t="shared" ref="C100:E103" si="5">SUMIF($G$1:$G$97,$B100,C$1:C$97)</f>
        <v>1627668540</v>
      </c>
      <c r="D100" s="170">
        <f>SUMIF($G$1:$G$97,$B100,D$1:D$97)</f>
        <v>846950000</v>
      </c>
      <c r="E100" s="170">
        <f t="shared" si="5"/>
        <v>2170000000</v>
      </c>
      <c r="F100" s="170">
        <f t="shared" ref="F100:F104" si="6">C100+D100+E100</f>
        <v>4644618540</v>
      </c>
    </row>
    <row r="101" spans="2:6">
      <c r="B101" s="287" t="s">
        <v>1127</v>
      </c>
      <c r="C101" s="170">
        <f t="shared" si="5"/>
        <v>11878095390.32</v>
      </c>
      <c r="D101" s="170">
        <f t="shared" si="5"/>
        <v>2675853286.0799999</v>
      </c>
      <c r="E101" s="170">
        <f t="shared" si="5"/>
        <v>8299000000</v>
      </c>
      <c r="F101" s="170">
        <f t="shared" si="6"/>
        <v>22852948676.400002</v>
      </c>
    </row>
    <row r="102" spans="2:6">
      <c r="B102" s="287" t="s">
        <v>1128</v>
      </c>
      <c r="C102" s="170">
        <f t="shared" si="5"/>
        <v>6946007010.9700003</v>
      </c>
      <c r="D102" s="170">
        <f t="shared" si="5"/>
        <v>961610000</v>
      </c>
      <c r="E102" s="170">
        <f t="shared" si="5"/>
        <v>4750000000</v>
      </c>
      <c r="F102" s="170">
        <f t="shared" si="6"/>
        <v>12657617010.970001</v>
      </c>
    </row>
    <row r="103" spans="2:6">
      <c r="B103" s="287" t="s">
        <v>1131</v>
      </c>
      <c r="C103" s="170">
        <f t="shared" si="5"/>
        <v>1011083320</v>
      </c>
      <c r="D103" s="170">
        <f t="shared" si="5"/>
        <v>436198000</v>
      </c>
      <c r="E103" s="170">
        <f t="shared" si="5"/>
        <v>23477000000</v>
      </c>
      <c r="F103" s="170">
        <f t="shared" si="6"/>
        <v>24924281320</v>
      </c>
    </row>
    <row r="104" spans="2:6">
      <c r="B104" s="287" t="s">
        <v>1129</v>
      </c>
      <c r="C104" s="170">
        <f ca="1">SUMIF($G$1:$H$97,$B104,C$1:C$97)</f>
        <v>551130380</v>
      </c>
      <c r="D104" s="170">
        <f ca="1">SUMIF($G$1:$H$97,$B104,D$1:D$97)</f>
        <v>217166000</v>
      </c>
      <c r="E104" s="170">
        <f ca="1">SUMIF($G$1:$H$97,$B104,E$1:E$97)</f>
        <v>1200000000</v>
      </c>
      <c r="F104" s="170">
        <f t="shared" ca="1" si="6"/>
        <v>1968296380</v>
      </c>
    </row>
    <row r="105" spans="2:6">
      <c r="B105" s="14"/>
    </row>
  </sheetData>
  <mergeCells count="4">
    <mergeCell ref="F2:F3"/>
    <mergeCell ref="B2:B4"/>
    <mergeCell ref="A2:A4"/>
    <mergeCell ref="A1:F1"/>
  </mergeCells>
  <printOptions horizontalCentered="1" gridLines="1"/>
  <pageMargins left="0.45" right="0.45" top="0.75" bottom="0.5" header="0.3" footer="0.3"/>
  <pageSetup paperSize="9" orientation="landscape" r:id="rId1"/>
  <headerFooter>
    <oddHeader>&amp;C&amp;"Tahoma,Bold"YOBE STATE GOVERNMENT OF NIGERIAPROPOSED BUDGET 2020</oddHeader>
    <oddFooter>Page &amp;P</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H110"/>
  <sheetViews>
    <sheetView view="pageLayout" topLeftCell="A91" zoomScale="85" zoomScaleNormal="115" zoomScalePageLayoutView="85" workbookViewId="0">
      <selection activeCell="B106" sqref="B106:F110"/>
    </sheetView>
  </sheetViews>
  <sheetFormatPr defaultRowHeight="12.75"/>
  <cols>
    <col min="1" max="1" width="13.7109375" style="32" bestFit="1" customWidth="1"/>
    <col min="2" max="2" width="41.28515625" style="26" bestFit="1" customWidth="1"/>
    <col min="3" max="5" width="21.42578125" style="57" bestFit="1" customWidth="1"/>
    <col min="6" max="6" width="23" style="57" bestFit="1" customWidth="1"/>
    <col min="7" max="7" width="8.42578125" style="109" hidden="1" customWidth="1"/>
    <col min="8" max="8" width="17.28515625" style="26" hidden="1" customWidth="1"/>
    <col min="9" max="16384" width="9.140625" style="26"/>
  </cols>
  <sheetData>
    <row r="1" spans="1:8">
      <c r="A1" s="551" t="s">
        <v>1138</v>
      </c>
      <c r="B1" s="551"/>
      <c r="C1" s="551"/>
      <c r="D1" s="551"/>
      <c r="E1" s="551"/>
      <c r="F1" s="551"/>
      <c r="G1" s="551"/>
    </row>
    <row r="2" spans="1:8" ht="15" customHeight="1">
      <c r="A2" s="548" t="s">
        <v>291</v>
      </c>
      <c r="B2" s="549" t="s">
        <v>1111</v>
      </c>
      <c r="C2" s="104" t="s">
        <v>1108</v>
      </c>
      <c r="D2" s="104" t="s">
        <v>1109</v>
      </c>
      <c r="E2" s="104" t="s">
        <v>1110</v>
      </c>
      <c r="F2" s="550" t="s">
        <v>585</v>
      </c>
      <c r="G2" s="552" t="s">
        <v>1139</v>
      </c>
    </row>
    <row r="3" spans="1:8" s="40" customFormat="1" ht="40.5" customHeight="1">
      <c r="A3" s="548"/>
      <c r="B3" s="549"/>
      <c r="C3" s="105" t="s">
        <v>1100</v>
      </c>
      <c r="D3" s="105" t="s">
        <v>1100</v>
      </c>
      <c r="E3" s="105" t="s">
        <v>1100</v>
      </c>
      <c r="F3" s="550"/>
      <c r="G3" s="552"/>
    </row>
    <row r="4" spans="1:8" s="40" customFormat="1">
      <c r="A4" s="548"/>
      <c r="B4" s="549"/>
      <c r="C4" s="106" t="s">
        <v>1011</v>
      </c>
      <c r="D4" s="106" t="s">
        <v>1011</v>
      </c>
      <c r="E4" s="106" t="s">
        <v>1011</v>
      </c>
      <c r="F4" s="106" t="s">
        <v>1011</v>
      </c>
      <c r="G4" s="552"/>
    </row>
    <row r="5" spans="1:8" s="116" customFormat="1">
      <c r="A5" s="113"/>
      <c r="B5" s="59" t="s">
        <v>1136</v>
      </c>
      <c r="C5" s="114"/>
      <c r="D5" s="114"/>
      <c r="E5" s="114"/>
      <c r="F5" s="114"/>
      <c r="G5" s="115"/>
    </row>
    <row r="6" spans="1:8">
      <c r="A6" s="34" t="s">
        <v>389</v>
      </c>
      <c r="B6" s="26" t="s">
        <v>889</v>
      </c>
      <c r="C6" s="57">
        <v>267747600</v>
      </c>
      <c r="D6" s="57">
        <v>2536000000</v>
      </c>
      <c r="E6" s="57">
        <v>0</v>
      </c>
      <c r="F6" s="57">
        <f>C6+D6+E6</f>
        <v>2803747600</v>
      </c>
      <c r="H6" s="26" t="s">
        <v>1132</v>
      </c>
    </row>
    <row r="7" spans="1:8">
      <c r="A7" s="34" t="s">
        <v>397</v>
      </c>
      <c r="B7" s="26" t="s">
        <v>953</v>
      </c>
      <c r="C7" s="57">
        <v>0</v>
      </c>
      <c r="D7" s="57">
        <v>400000000</v>
      </c>
      <c r="E7" s="57">
        <v>0</v>
      </c>
      <c r="F7" s="57">
        <f t="shared" ref="F7:F51" si="0">C7+D7+E7</f>
        <v>400000000</v>
      </c>
      <c r="H7" s="26" t="s">
        <v>1132</v>
      </c>
    </row>
    <row r="8" spans="1:8">
      <c r="A8" s="31" t="s">
        <v>465</v>
      </c>
      <c r="B8" s="26" t="s">
        <v>993</v>
      </c>
      <c r="C8" s="57">
        <v>0</v>
      </c>
      <c r="D8" s="57">
        <v>62500000</v>
      </c>
      <c r="E8" s="57">
        <v>1000000000</v>
      </c>
      <c r="F8" s="57">
        <f t="shared" si="0"/>
        <v>1062500000</v>
      </c>
      <c r="H8" s="26" t="s">
        <v>1132</v>
      </c>
    </row>
    <row r="9" spans="1:8">
      <c r="A9" s="34" t="s">
        <v>399</v>
      </c>
      <c r="B9" s="26" t="s">
        <v>890</v>
      </c>
      <c r="C9" s="57">
        <v>0</v>
      </c>
      <c r="D9" s="57">
        <v>370000000</v>
      </c>
      <c r="E9" s="57">
        <v>0</v>
      </c>
      <c r="F9" s="57">
        <f t="shared" si="0"/>
        <v>370000000</v>
      </c>
      <c r="H9" s="26" t="s">
        <v>1132</v>
      </c>
    </row>
    <row r="10" spans="1:8">
      <c r="A10" s="31" t="s">
        <v>467</v>
      </c>
      <c r="B10" s="26" t="s">
        <v>966</v>
      </c>
      <c r="C10" s="57">
        <v>16688056.550000001</v>
      </c>
      <c r="D10" s="57">
        <v>45000000</v>
      </c>
      <c r="E10" s="57">
        <v>70000000</v>
      </c>
      <c r="F10" s="57">
        <f t="shared" si="0"/>
        <v>131688056.55</v>
      </c>
      <c r="H10" s="26" t="s">
        <v>1132</v>
      </c>
    </row>
    <row r="11" spans="1:8">
      <c r="A11" s="34" t="s">
        <v>405</v>
      </c>
      <c r="B11" s="26" t="s">
        <v>1003</v>
      </c>
      <c r="C11" s="57">
        <v>670555560</v>
      </c>
      <c r="D11" s="57">
        <v>1991372000</v>
      </c>
      <c r="E11" s="57">
        <v>2030000000</v>
      </c>
      <c r="F11" s="57">
        <f t="shared" si="0"/>
        <v>4691927560</v>
      </c>
      <c r="H11" s="26" t="s">
        <v>1132</v>
      </c>
    </row>
    <row r="12" spans="1:8">
      <c r="A12" s="31" t="s">
        <v>766</v>
      </c>
      <c r="B12" s="26" t="s">
        <v>217</v>
      </c>
      <c r="C12" s="57">
        <v>0</v>
      </c>
      <c r="D12" s="57">
        <v>53705000</v>
      </c>
      <c r="E12" s="57">
        <v>30000000</v>
      </c>
      <c r="F12" s="57">
        <f t="shared" si="0"/>
        <v>83705000</v>
      </c>
      <c r="H12" s="26" t="s">
        <v>1132</v>
      </c>
    </row>
    <row r="13" spans="1:8">
      <c r="A13" s="31" t="s">
        <v>767</v>
      </c>
      <c r="B13" s="26" t="s">
        <v>899</v>
      </c>
      <c r="C13" s="57">
        <v>22832780</v>
      </c>
      <c r="D13" s="57">
        <v>900000</v>
      </c>
      <c r="E13" s="57">
        <v>5000000</v>
      </c>
      <c r="F13" s="57">
        <f t="shared" si="0"/>
        <v>28732780</v>
      </c>
      <c r="H13" s="26" t="s">
        <v>1132</v>
      </c>
    </row>
    <row r="14" spans="1:8">
      <c r="A14" s="31" t="s">
        <v>368</v>
      </c>
      <c r="B14" s="26" t="s">
        <v>900</v>
      </c>
      <c r="C14" s="57">
        <v>42564840</v>
      </c>
      <c r="D14" s="57">
        <v>461533000</v>
      </c>
      <c r="E14" s="57">
        <v>90000000</v>
      </c>
      <c r="F14" s="57">
        <f t="shared" si="0"/>
        <v>594097840</v>
      </c>
      <c r="H14" s="26" t="s">
        <v>1132</v>
      </c>
    </row>
    <row r="15" spans="1:8">
      <c r="A15" s="34" t="s">
        <v>771</v>
      </c>
      <c r="B15" s="26" t="s">
        <v>967</v>
      </c>
      <c r="C15" s="57">
        <v>488000000</v>
      </c>
      <c r="D15" s="57">
        <v>1528000000</v>
      </c>
      <c r="E15" s="57">
        <v>300000000</v>
      </c>
      <c r="F15" s="57">
        <f t="shared" si="0"/>
        <v>2316000000</v>
      </c>
      <c r="H15" s="26" t="s">
        <v>1132</v>
      </c>
    </row>
    <row r="16" spans="1:8">
      <c r="A16" s="34" t="s">
        <v>342</v>
      </c>
      <c r="B16" s="26" t="s">
        <v>968</v>
      </c>
      <c r="C16" s="57">
        <v>14479820</v>
      </c>
      <c r="D16" s="57">
        <v>100000000</v>
      </c>
      <c r="E16" s="57">
        <v>0</v>
      </c>
      <c r="F16" s="57">
        <f t="shared" si="0"/>
        <v>114479820</v>
      </c>
      <c r="H16" s="26" t="s">
        <v>1132</v>
      </c>
    </row>
    <row r="17" spans="1:8">
      <c r="A17" s="34" t="s">
        <v>335</v>
      </c>
      <c r="B17" s="26" t="s">
        <v>1004</v>
      </c>
      <c r="C17" s="57">
        <v>110176130</v>
      </c>
      <c r="D17" s="57">
        <v>47300000</v>
      </c>
      <c r="E17" s="57">
        <v>650000000</v>
      </c>
      <c r="F17" s="57">
        <f t="shared" si="0"/>
        <v>807476130</v>
      </c>
      <c r="H17" s="26" t="s">
        <v>1132</v>
      </c>
    </row>
    <row r="18" spans="1:8">
      <c r="A18" s="34" t="s">
        <v>338</v>
      </c>
      <c r="B18" s="26" t="s">
        <v>994</v>
      </c>
      <c r="C18" s="57">
        <v>133342260</v>
      </c>
      <c r="D18" s="57">
        <v>22297000</v>
      </c>
      <c r="E18" s="57">
        <v>100000000</v>
      </c>
      <c r="F18" s="57">
        <f t="shared" si="0"/>
        <v>255639260</v>
      </c>
      <c r="H18" s="26" t="s">
        <v>1132</v>
      </c>
    </row>
    <row r="19" spans="1:8">
      <c r="A19" s="34" t="s">
        <v>337</v>
      </c>
      <c r="B19" s="26" t="s">
        <v>995</v>
      </c>
      <c r="C19" s="57">
        <v>122907840</v>
      </c>
      <c r="D19" s="57">
        <v>32373000</v>
      </c>
      <c r="E19" s="57">
        <v>72000000</v>
      </c>
      <c r="F19" s="57">
        <f t="shared" si="0"/>
        <v>227280840</v>
      </c>
      <c r="H19" s="26" t="s">
        <v>1132</v>
      </c>
    </row>
    <row r="20" spans="1:8">
      <c r="A20" s="31" t="s">
        <v>587</v>
      </c>
      <c r="B20" s="26" t="s">
        <v>901</v>
      </c>
      <c r="C20" s="57">
        <v>34772360</v>
      </c>
      <c r="D20" s="57">
        <v>8154000</v>
      </c>
      <c r="E20" s="57">
        <v>100000000</v>
      </c>
      <c r="F20" s="57">
        <f t="shared" si="0"/>
        <v>142926360</v>
      </c>
      <c r="H20" s="26" t="s">
        <v>1132</v>
      </c>
    </row>
    <row r="21" spans="1:8">
      <c r="A21" s="34" t="s">
        <v>515</v>
      </c>
      <c r="B21" s="26" t="s">
        <v>902</v>
      </c>
      <c r="C21" s="57">
        <v>56843520</v>
      </c>
      <c r="D21" s="57">
        <v>7642000</v>
      </c>
      <c r="E21" s="57">
        <v>22000000</v>
      </c>
      <c r="F21" s="57">
        <f t="shared" si="0"/>
        <v>86485520</v>
      </c>
      <c r="H21" s="26" t="s">
        <v>1132</v>
      </c>
    </row>
    <row r="22" spans="1:8">
      <c r="A22" s="34" t="s">
        <v>30</v>
      </c>
      <c r="B22" s="26" t="s">
        <v>903</v>
      </c>
      <c r="C22" s="57">
        <v>167712340</v>
      </c>
      <c r="D22" s="57">
        <v>18650000</v>
      </c>
      <c r="E22" s="57">
        <v>100000000</v>
      </c>
      <c r="F22" s="57">
        <f t="shared" si="0"/>
        <v>286362340</v>
      </c>
      <c r="H22" s="26" t="s">
        <v>1132</v>
      </c>
    </row>
    <row r="23" spans="1:8">
      <c r="A23" s="34" t="s">
        <v>423</v>
      </c>
      <c r="B23" s="26" t="s">
        <v>996</v>
      </c>
      <c r="C23" s="57">
        <v>291576160</v>
      </c>
      <c r="D23" s="57">
        <v>780000000</v>
      </c>
      <c r="E23" s="57">
        <v>620000000</v>
      </c>
      <c r="F23" s="57">
        <f t="shared" si="0"/>
        <v>1691576160</v>
      </c>
      <c r="H23" s="26" t="s">
        <v>1132</v>
      </c>
    </row>
    <row r="24" spans="1:8">
      <c r="A24" s="34" t="s">
        <v>598</v>
      </c>
      <c r="B24" s="26" t="s">
        <v>997</v>
      </c>
      <c r="C24" s="57">
        <v>63564760</v>
      </c>
      <c r="D24" s="57">
        <v>80000000</v>
      </c>
      <c r="E24" s="57">
        <v>34000000</v>
      </c>
      <c r="F24" s="57">
        <f t="shared" si="0"/>
        <v>177564760</v>
      </c>
      <c r="H24" s="26" t="s">
        <v>1132</v>
      </c>
    </row>
    <row r="25" spans="1:8">
      <c r="A25" s="36" t="s">
        <v>370</v>
      </c>
      <c r="B25" s="26" t="s">
        <v>904</v>
      </c>
      <c r="C25" s="57">
        <v>85647220</v>
      </c>
      <c r="D25" s="57">
        <v>27812000</v>
      </c>
      <c r="E25" s="57">
        <v>30000000</v>
      </c>
      <c r="F25" s="57">
        <f t="shared" si="0"/>
        <v>143459220</v>
      </c>
      <c r="H25" s="26" t="s">
        <v>1132</v>
      </c>
    </row>
    <row r="26" spans="1:8">
      <c r="A26" s="31" t="s">
        <v>473</v>
      </c>
      <c r="B26" s="26" t="s">
        <v>905</v>
      </c>
      <c r="C26" s="57">
        <v>65000000</v>
      </c>
      <c r="D26" s="57">
        <v>34470000</v>
      </c>
      <c r="E26" s="57">
        <v>20000000</v>
      </c>
      <c r="F26" s="57">
        <f t="shared" si="0"/>
        <v>119470000</v>
      </c>
      <c r="H26" s="26" t="s">
        <v>1132</v>
      </c>
    </row>
    <row r="27" spans="1:8">
      <c r="A27" s="31" t="s">
        <v>474</v>
      </c>
      <c r="B27" s="26" t="s">
        <v>906</v>
      </c>
      <c r="C27" s="57">
        <v>47240780</v>
      </c>
      <c r="D27" s="57">
        <v>28400000</v>
      </c>
      <c r="E27" s="57">
        <v>25000000</v>
      </c>
      <c r="F27" s="57">
        <f t="shared" si="0"/>
        <v>100640780</v>
      </c>
      <c r="H27" s="26" t="s">
        <v>1132</v>
      </c>
    </row>
    <row r="28" spans="1:8">
      <c r="A28" s="34" t="s">
        <v>481</v>
      </c>
      <c r="B28" s="26" t="s">
        <v>1006</v>
      </c>
      <c r="C28" s="57">
        <v>11156490</v>
      </c>
      <c r="D28" s="57">
        <v>3000000</v>
      </c>
      <c r="E28" s="57">
        <v>200000000</v>
      </c>
      <c r="F28" s="57">
        <f t="shared" si="0"/>
        <v>214156490</v>
      </c>
      <c r="H28" s="26" t="s">
        <v>1132</v>
      </c>
    </row>
    <row r="29" spans="1:8">
      <c r="A29" s="34" t="s">
        <v>349</v>
      </c>
      <c r="B29" s="26" t="s">
        <v>969</v>
      </c>
      <c r="C29" s="57">
        <v>117796850</v>
      </c>
      <c r="D29" s="57">
        <v>176484000</v>
      </c>
      <c r="E29" s="57">
        <v>180000000</v>
      </c>
      <c r="F29" s="57">
        <f t="shared" si="0"/>
        <v>474280850</v>
      </c>
      <c r="H29" s="26" t="s">
        <v>1132</v>
      </c>
    </row>
    <row r="30" spans="1:8">
      <c r="A30" s="34" t="s">
        <v>485</v>
      </c>
      <c r="B30" s="26" t="s">
        <v>907</v>
      </c>
      <c r="C30" s="57">
        <v>61020000</v>
      </c>
      <c r="D30" s="57">
        <v>600000</v>
      </c>
      <c r="E30" s="57">
        <v>0</v>
      </c>
      <c r="F30" s="57">
        <f t="shared" si="0"/>
        <v>61620000</v>
      </c>
      <c r="H30" s="26" t="s">
        <v>1132</v>
      </c>
    </row>
    <row r="31" spans="1:8" s="33" customFormat="1">
      <c r="A31" s="112"/>
      <c r="B31" s="117" t="s">
        <v>1137</v>
      </c>
      <c r="C31" s="107">
        <f>SUM(C6:C30)</f>
        <v>2891625366.5500002</v>
      </c>
      <c r="D31" s="107">
        <f>SUM(D6:D30)</f>
        <v>8816192000</v>
      </c>
      <c r="E31" s="107">
        <f>SUM(E6:E30)</f>
        <v>5678000000</v>
      </c>
      <c r="F31" s="107">
        <f>SUM(F6:F30)</f>
        <v>17385817366.549999</v>
      </c>
      <c r="G31" s="110">
        <f t="shared" ref="G31:G69" si="1">F31/$F$103*100</f>
        <v>16.650677411859931</v>
      </c>
    </row>
    <row r="32" spans="1:8" s="33" customFormat="1">
      <c r="A32" s="112"/>
      <c r="B32" s="118" t="s">
        <v>1135</v>
      </c>
      <c r="C32" s="107"/>
      <c r="D32" s="107"/>
      <c r="E32" s="107"/>
      <c r="F32" s="107"/>
      <c r="G32" s="109"/>
    </row>
    <row r="33" spans="1:8">
      <c r="A33" s="34" t="s">
        <v>361</v>
      </c>
      <c r="B33" s="26" t="s">
        <v>970</v>
      </c>
      <c r="C33" s="57">
        <v>1128763200</v>
      </c>
      <c r="D33" s="57">
        <v>1280000000</v>
      </c>
      <c r="E33" s="57">
        <v>1300000000</v>
      </c>
      <c r="F33" s="57">
        <f t="shared" si="0"/>
        <v>3708763200</v>
      </c>
      <c r="H33" s="26" t="s">
        <v>1130</v>
      </c>
    </row>
    <row r="34" spans="1:8">
      <c r="A34" s="31" t="s">
        <v>420</v>
      </c>
      <c r="B34" s="26" t="s">
        <v>908</v>
      </c>
      <c r="C34" s="57">
        <v>0</v>
      </c>
      <c r="D34" s="57">
        <v>23600000</v>
      </c>
      <c r="E34" s="57">
        <v>50000000</v>
      </c>
      <c r="F34" s="57">
        <f t="shared" si="0"/>
        <v>73600000</v>
      </c>
      <c r="H34" s="26" t="s">
        <v>1130</v>
      </c>
    </row>
    <row r="35" spans="1:8">
      <c r="A35" s="31" t="s">
        <v>488</v>
      </c>
      <c r="B35" s="26" t="s">
        <v>909</v>
      </c>
      <c r="C35" s="57">
        <v>0</v>
      </c>
      <c r="D35" s="57">
        <v>59250000</v>
      </c>
      <c r="E35" s="57">
        <v>100000000</v>
      </c>
      <c r="F35" s="57">
        <f t="shared" si="0"/>
        <v>159250000</v>
      </c>
      <c r="H35" s="26" t="s">
        <v>1130</v>
      </c>
    </row>
    <row r="36" spans="1:8">
      <c r="A36" s="108" t="s">
        <v>367</v>
      </c>
      <c r="B36" s="30" t="s">
        <v>1008</v>
      </c>
      <c r="C36" s="57">
        <v>0</v>
      </c>
      <c r="D36" s="57">
        <v>0</v>
      </c>
      <c r="E36" s="57">
        <v>800000000</v>
      </c>
      <c r="F36" s="57">
        <f t="shared" si="0"/>
        <v>800000000</v>
      </c>
      <c r="H36" s="26" t="s">
        <v>1130</v>
      </c>
    </row>
    <row r="37" spans="1:8">
      <c r="A37" s="31" t="s">
        <v>250</v>
      </c>
      <c r="B37" s="26" t="s">
        <v>1005</v>
      </c>
      <c r="C37" s="57">
        <v>298905340</v>
      </c>
      <c r="D37" s="57">
        <v>12000000</v>
      </c>
      <c r="E37" s="57">
        <v>200000000</v>
      </c>
      <c r="F37" s="57">
        <f t="shared" si="0"/>
        <v>510905340</v>
      </c>
      <c r="H37" s="26" t="s">
        <v>1130</v>
      </c>
    </row>
    <row r="38" spans="1:8">
      <c r="A38" s="31" t="s">
        <v>622</v>
      </c>
      <c r="B38" s="26" t="s">
        <v>910</v>
      </c>
      <c r="C38" s="57">
        <v>0</v>
      </c>
      <c r="D38" s="57">
        <v>2100000</v>
      </c>
      <c r="E38" s="57">
        <v>20000000</v>
      </c>
      <c r="F38" s="57">
        <f t="shared" si="0"/>
        <v>22100000</v>
      </c>
      <c r="H38" s="26" t="s">
        <v>1130</v>
      </c>
    </row>
    <row r="39" spans="1:8">
      <c r="A39" s="31" t="s">
        <v>623</v>
      </c>
      <c r="B39" s="26" t="s">
        <v>971</v>
      </c>
      <c r="C39" s="57">
        <v>636557250</v>
      </c>
      <c r="D39" s="57">
        <v>230000000</v>
      </c>
      <c r="E39" s="57">
        <v>105000000</v>
      </c>
      <c r="F39" s="57">
        <f t="shared" si="0"/>
        <v>971557250</v>
      </c>
    </row>
    <row r="40" spans="1:8">
      <c r="A40" s="31" t="s">
        <v>866</v>
      </c>
      <c r="B40" s="26" t="s">
        <v>911</v>
      </c>
      <c r="C40" s="57">
        <v>0</v>
      </c>
      <c r="D40" s="57">
        <v>15557578000</v>
      </c>
      <c r="E40" s="57">
        <v>0</v>
      </c>
      <c r="F40" s="57">
        <f t="shared" si="0"/>
        <v>15557578000</v>
      </c>
    </row>
    <row r="41" spans="1:8">
      <c r="A41" s="31" t="s">
        <v>865</v>
      </c>
      <c r="B41" s="26" t="s">
        <v>912</v>
      </c>
      <c r="C41" s="57">
        <v>0</v>
      </c>
      <c r="D41" s="57">
        <v>1585000000</v>
      </c>
      <c r="E41" s="57">
        <v>0</v>
      </c>
      <c r="F41" s="57">
        <f t="shared" si="0"/>
        <v>1585000000</v>
      </c>
    </row>
    <row r="42" spans="1:8">
      <c r="A42" s="31" t="s">
        <v>871</v>
      </c>
      <c r="B42" s="26" t="s">
        <v>913</v>
      </c>
      <c r="C42" s="57">
        <v>0</v>
      </c>
      <c r="D42" s="57">
        <v>300000</v>
      </c>
      <c r="E42" s="57">
        <v>0</v>
      </c>
      <c r="F42" s="57">
        <f t="shared" si="0"/>
        <v>300000</v>
      </c>
    </row>
    <row r="43" spans="1:8">
      <c r="A43" s="31" t="s">
        <v>869</v>
      </c>
      <c r="B43" s="26" t="s">
        <v>998</v>
      </c>
      <c r="C43" s="57">
        <v>0</v>
      </c>
      <c r="D43" s="57">
        <v>300000</v>
      </c>
      <c r="E43" s="57">
        <v>0</v>
      </c>
      <c r="F43" s="57">
        <f t="shared" si="0"/>
        <v>300000</v>
      </c>
    </row>
    <row r="44" spans="1:8">
      <c r="A44" s="31" t="s">
        <v>868</v>
      </c>
      <c r="B44" s="26" t="s">
        <v>1000</v>
      </c>
      <c r="C44" s="57">
        <v>0</v>
      </c>
      <c r="D44" s="57">
        <v>25820000</v>
      </c>
      <c r="E44" s="57">
        <v>0</v>
      </c>
      <c r="F44" s="57">
        <f t="shared" si="0"/>
        <v>25820000</v>
      </c>
    </row>
    <row r="45" spans="1:8">
      <c r="A45" s="31" t="s">
        <v>870</v>
      </c>
      <c r="B45" s="26" t="s">
        <v>914</v>
      </c>
      <c r="C45" s="57">
        <v>0</v>
      </c>
      <c r="D45" s="57">
        <v>300000</v>
      </c>
      <c r="E45" s="57">
        <v>0</v>
      </c>
      <c r="F45" s="57">
        <f t="shared" si="0"/>
        <v>300000</v>
      </c>
    </row>
    <row r="46" spans="1:8">
      <c r="A46" s="31" t="s">
        <v>630</v>
      </c>
      <c r="B46" s="26" t="s">
        <v>999</v>
      </c>
      <c r="C46" s="57">
        <v>102113580</v>
      </c>
      <c r="D46" s="57">
        <v>110000000</v>
      </c>
      <c r="E46" s="57">
        <v>100000000</v>
      </c>
      <c r="F46" s="57">
        <f t="shared" si="0"/>
        <v>312113580</v>
      </c>
    </row>
    <row r="47" spans="1:8">
      <c r="A47" s="34" t="s">
        <v>49</v>
      </c>
      <c r="B47" s="26" t="s">
        <v>972</v>
      </c>
      <c r="C47" s="57">
        <v>125875220</v>
      </c>
      <c r="D47" s="57">
        <v>53600000</v>
      </c>
      <c r="E47" s="57">
        <v>1950000000</v>
      </c>
      <c r="F47" s="57">
        <f t="shared" si="0"/>
        <v>2129475220</v>
      </c>
    </row>
    <row r="48" spans="1:8">
      <c r="A48" s="34" t="s">
        <v>497</v>
      </c>
      <c r="B48" s="26" t="s">
        <v>915</v>
      </c>
      <c r="C48" s="57">
        <v>17003000</v>
      </c>
      <c r="D48" s="57">
        <v>6675000</v>
      </c>
      <c r="E48" s="57">
        <v>30000000</v>
      </c>
      <c r="F48" s="57">
        <f t="shared" si="0"/>
        <v>53678000</v>
      </c>
    </row>
    <row r="49" spans="1:8">
      <c r="A49" s="34" t="s">
        <v>476</v>
      </c>
      <c r="B49" s="26" t="s">
        <v>916</v>
      </c>
      <c r="C49" s="57">
        <v>22422590</v>
      </c>
      <c r="D49" s="57">
        <v>0</v>
      </c>
      <c r="E49" s="57">
        <v>20000000</v>
      </c>
      <c r="F49" s="57">
        <f t="shared" si="0"/>
        <v>42422590</v>
      </c>
    </row>
    <row r="50" spans="1:8">
      <c r="A50" s="34" t="s">
        <v>57</v>
      </c>
      <c r="B50" s="26" t="s">
        <v>917</v>
      </c>
      <c r="C50" s="57">
        <v>4121110</v>
      </c>
      <c r="D50" s="57">
        <v>0</v>
      </c>
      <c r="E50" s="57">
        <v>20000000</v>
      </c>
      <c r="F50" s="57">
        <f t="shared" si="0"/>
        <v>24121110</v>
      </c>
    </row>
    <row r="51" spans="1:8">
      <c r="A51" s="34" t="s">
        <v>0</v>
      </c>
      <c r="B51" s="38" t="s">
        <v>973</v>
      </c>
      <c r="C51" s="57">
        <v>397508010</v>
      </c>
      <c r="D51" s="57">
        <v>50173000</v>
      </c>
      <c r="E51" s="57">
        <v>12261000000</v>
      </c>
      <c r="F51" s="57">
        <f t="shared" si="0"/>
        <v>12708681010</v>
      </c>
      <c r="H51" s="26" t="s">
        <v>1131</v>
      </c>
    </row>
    <row r="52" spans="1:8">
      <c r="A52" s="31" t="s">
        <v>266</v>
      </c>
      <c r="B52" s="26" t="s">
        <v>918</v>
      </c>
      <c r="C52" s="57">
        <v>195410900</v>
      </c>
      <c r="D52" s="57">
        <v>358000000</v>
      </c>
      <c r="E52" s="57">
        <v>577000000</v>
      </c>
      <c r="F52" s="57">
        <f t="shared" ref="F52:F100" si="2">C52+D52+E52</f>
        <v>1130410900</v>
      </c>
      <c r="H52" s="26" t="s">
        <v>1131</v>
      </c>
    </row>
    <row r="53" spans="1:8">
      <c r="A53" s="34" t="s">
        <v>428</v>
      </c>
      <c r="B53" s="26" t="s">
        <v>974</v>
      </c>
      <c r="C53" s="57">
        <v>110899600</v>
      </c>
      <c r="D53" s="57">
        <f>104400000+67300000</f>
        <v>171700000</v>
      </c>
      <c r="E53" s="57">
        <v>195000000</v>
      </c>
      <c r="F53" s="57">
        <f t="shared" si="2"/>
        <v>477599600</v>
      </c>
    </row>
    <row r="54" spans="1:8">
      <c r="A54" s="34" t="s">
        <v>238</v>
      </c>
      <c r="B54" s="26" t="s">
        <v>922</v>
      </c>
      <c r="C54" s="57">
        <v>46643190</v>
      </c>
      <c r="D54" s="57">
        <v>82040000</v>
      </c>
      <c r="E54" s="57">
        <v>84160000</v>
      </c>
      <c r="F54" s="57">
        <f t="shared" si="2"/>
        <v>212843190</v>
      </c>
    </row>
    <row r="55" spans="1:8">
      <c r="A55" s="34" t="s">
        <v>58</v>
      </c>
      <c r="B55" s="26" t="s">
        <v>976</v>
      </c>
      <c r="C55" s="57">
        <v>71314300</v>
      </c>
      <c r="D55" s="57">
        <v>30000000</v>
      </c>
      <c r="E55" s="57">
        <v>788000000</v>
      </c>
      <c r="F55" s="57">
        <f t="shared" si="2"/>
        <v>889314300</v>
      </c>
      <c r="H55" s="26" t="s">
        <v>1129</v>
      </c>
    </row>
    <row r="56" spans="1:8">
      <c r="A56" s="34" t="s">
        <v>66</v>
      </c>
      <c r="B56" s="26" t="s">
        <v>923</v>
      </c>
      <c r="C56" s="57">
        <v>359386330</v>
      </c>
      <c r="D56" s="57">
        <v>162166000</v>
      </c>
      <c r="E56" s="57">
        <v>200000000</v>
      </c>
      <c r="F56" s="57">
        <f t="shared" si="2"/>
        <v>721552330</v>
      </c>
      <c r="H56" s="26" t="s">
        <v>1129</v>
      </c>
    </row>
    <row r="57" spans="1:8">
      <c r="A57" s="34" t="s">
        <v>71</v>
      </c>
      <c r="B57" s="26" t="s">
        <v>1007</v>
      </c>
      <c r="C57" s="57">
        <v>120429750</v>
      </c>
      <c r="D57" s="57">
        <v>25000000</v>
      </c>
      <c r="E57" s="57">
        <v>398500000</v>
      </c>
      <c r="F57" s="57">
        <f t="shared" si="2"/>
        <v>543929750</v>
      </c>
      <c r="H57" s="26" t="s">
        <v>1129</v>
      </c>
    </row>
    <row r="58" spans="1:8">
      <c r="A58" s="34" t="s">
        <v>42</v>
      </c>
      <c r="B58" s="26" t="s">
        <v>977</v>
      </c>
      <c r="C58" s="57">
        <v>374167860</v>
      </c>
      <c r="D58" s="57">
        <v>15925000</v>
      </c>
      <c r="E58" s="57">
        <v>550000000</v>
      </c>
      <c r="F58" s="57">
        <f t="shared" si="2"/>
        <v>940092860</v>
      </c>
      <c r="H58" s="26" t="s">
        <v>1131</v>
      </c>
    </row>
    <row r="59" spans="1:8">
      <c r="A59" s="31" t="s">
        <v>657</v>
      </c>
      <c r="B59" s="26" t="s">
        <v>924</v>
      </c>
      <c r="C59" s="57">
        <v>43996550</v>
      </c>
      <c r="D59" s="57">
        <v>12100000</v>
      </c>
      <c r="E59" s="57">
        <v>40000000</v>
      </c>
      <c r="F59" s="57">
        <f t="shared" si="2"/>
        <v>96096550</v>
      </c>
      <c r="H59" s="26" t="s">
        <v>1131</v>
      </c>
    </row>
    <row r="60" spans="1:8" s="33" customFormat="1">
      <c r="A60" s="111"/>
      <c r="B60" s="117" t="s">
        <v>1137</v>
      </c>
      <c r="C60" s="107">
        <f>SUM(C33:C59)</f>
        <v>4055517780</v>
      </c>
      <c r="D60" s="107">
        <f>SUM(D33:D59)</f>
        <v>19853627000</v>
      </c>
      <c r="E60" s="107">
        <f>SUM(E33:E59)</f>
        <v>19788660000</v>
      </c>
      <c r="F60" s="107">
        <f>SUM(F33:F59)</f>
        <v>43697804780</v>
      </c>
      <c r="G60" s="110">
        <f t="shared" si="1"/>
        <v>41.850091695895557</v>
      </c>
    </row>
    <row r="61" spans="1:8">
      <c r="A61" s="31"/>
      <c r="B61" s="118" t="s">
        <v>1133</v>
      </c>
    </row>
    <row r="62" spans="1:8">
      <c r="A62" s="34" t="s">
        <v>272</v>
      </c>
      <c r="B62" s="26" t="s">
        <v>925</v>
      </c>
      <c r="C62" s="57">
        <v>142338190</v>
      </c>
      <c r="D62" s="57">
        <v>44600000</v>
      </c>
      <c r="E62" s="57">
        <v>100000000</v>
      </c>
      <c r="F62" s="57">
        <f t="shared" si="2"/>
        <v>286938190</v>
      </c>
    </row>
    <row r="63" spans="1:8">
      <c r="A63" s="34" t="s">
        <v>278</v>
      </c>
      <c r="B63" s="26" t="s">
        <v>978</v>
      </c>
      <c r="C63" s="57">
        <v>225948000</v>
      </c>
      <c r="D63" s="57">
        <f>64488000+3480000</f>
        <v>67968000</v>
      </c>
      <c r="E63" s="57">
        <v>80000000</v>
      </c>
      <c r="F63" s="57">
        <f t="shared" si="2"/>
        <v>373916000</v>
      </c>
    </row>
    <row r="64" spans="1:8">
      <c r="A64" s="34" t="s">
        <v>276</v>
      </c>
      <c r="B64" s="26" t="s">
        <v>979</v>
      </c>
      <c r="C64" s="57">
        <v>25000000</v>
      </c>
      <c r="D64" s="57">
        <v>16700000</v>
      </c>
      <c r="E64" s="57">
        <v>10000000</v>
      </c>
      <c r="F64" s="57">
        <f t="shared" si="2"/>
        <v>51700000</v>
      </c>
    </row>
    <row r="65" spans="1:8">
      <c r="A65" s="34" t="s">
        <v>286</v>
      </c>
      <c r="B65" s="26" t="s">
        <v>980</v>
      </c>
      <c r="C65" s="57">
        <v>510128330</v>
      </c>
      <c r="D65" s="57">
        <v>270804000</v>
      </c>
      <c r="E65" s="57">
        <v>300000000</v>
      </c>
      <c r="F65" s="57">
        <f t="shared" si="2"/>
        <v>1080932330</v>
      </c>
    </row>
    <row r="66" spans="1:8">
      <c r="A66" s="31" t="s">
        <v>287</v>
      </c>
      <c r="B66" s="26" t="s">
        <v>981</v>
      </c>
      <c r="C66" s="57">
        <v>0</v>
      </c>
      <c r="D66" s="57">
        <v>40000000</v>
      </c>
      <c r="E66" s="57">
        <v>0</v>
      </c>
      <c r="F66" s="57">
        <f t="shared" si="2"/>
        <v>40000000</v>
      </c>
    </row>
    <row r="67" spans="1:8">
      <c r="A67" s="34" t="s">
        <v>289</v>
      </c>
      <c r="B67" s="26" t="s">
        <v>929</v>
      </c>
      <c r="C67" s="57">
        <v>303127020</v>
      </c>
      <c r="D67" s="57">
        <v>6000000</v>
      </c>
      <c r="E67" s="57">
        <v>0</v>
      </c>
      <c r="F67" s="57">
        <f t="shared" si="2"/>
        <v>309127020</v>
      </c>
    </row>
    <row r="68" spans="1:8">
      <c r="A68" s="34" t="s">
        <v>268</v>
      </c>
      <c r="B68" s="26" t="s">
        <v>982</v>
      </c>
      <c r="C68" s="57">
        <v>139193400</v>
      </c>
      <c r="D68" s="57">
        <v>281000000</v>
      </c>
      <c r="E68" s="57">
        <v>300000000</v>
      </c>
      <c r="F68" s="57">
        <f t="shared" si="2"/>
        <v>720193400</v>
      </c>
    </row>
    <row r="69" spans="1:8" s="33" customFormat="1">
      <c r="A69" s="112"/>
      <c r="B69" s="117" t="s">
        <v>1137</v>
      </c>
      <c r="C69" s="107">
        <f t="shared" ref="C69:E69" si="3">SUM(C62:C68)</f>
        <v>1345734940</v>
      </c>
      <c r="D69" s="107">
        <f t="shared" si="3"/>
        <v>727072000</v>
      </c>
      <c r="E69" s="107">
        <f t="shared" si="3"/>
        <v>790000000</v>
      </c>
      <c r="F69" s="107">
        <f>SUM(F62:F68)</f>
        <v>2862806940</v>
      </c>
      <c r="G69" s="110">
        <f t="shared" si="1"/>
        <v>2.7417563319217653</v>
      </c>
    </row>
    <row r="70" spans="1:8">
      <c r="A70" s="34"/>
      <c r="B70" s="118" t="s">
        <v>1134</v>
      </c>
    </row>
    <row r="71" spans="1:8">
      <c r="A71" s="34" t="s">
        <v>313</v>
      </c>
      <c r="B71" s="26" t="s">
        <v>983</v>
      </c>
      <c r="C71" s="57">
        <v>293258730</v>
      </c>
      <c r="D71" s="57">
        <v>100600000</v>
      </c>
      <c r="E71" s="57">
        <v>200000000</v>
      </c>
      <c r="F71" s="57">
        <f t="shared" si="2"/>
        <v>593858730</v>
      </c>
    </row>
    <row r="72" spans="1:8">
      <c r="A72" s="34" t="s">
        <v>318</v>
      </c>
      <c r="B72" s="26" t="s">
        <v>930</v>
      </c>
      <c r="C72" s="57">
        <v>141425150</v>
      </c>
      <c r="D72" s="57">
        <v>70000000</v>
      </c>
      <c r="E72" s="57">
        <v>0</v>
      </c>
      <c r="F72" s="57">
        <f t="shared" si="2"/>
        <v>211425150</v>
      </c>
    </row>
    <row r="73" spans="1:8">
      <c r="A73" s="34" t="s">
        <v>321</v>
      </c>
      <c r="B73" s="26" t="s">
        <v>931</v>
      </c>
      <c r="C73" s="57">
        <v>127125000</v>
      </c>
      <c r="D73" s="57">
        <v>155400000</v>
      </c>
      <c r="E73" s="57">
        <v>0</v>
      </c>
      <c r="F73" s="57">
        <f t="shared" si="2"/>
        <v>282525000</v>
      </c>
    </row>
    <row r="74" spans="1:8">
      <c r="A74" s="34" t="s">
        <v>307</v>
      </c>
      <c r="B74" s="26" t="s">
        <v>984</v>
      </c>
      <c r="C74" s="57">
        <v>83798540</v>
      </c>
      <c r="D74" s="57">
        <v>85500000</v>
      </c>
      <c r="E74" s="57">
        <v>150000000</v>
      </c>
      <c r="F74" s="57">
        <f t="shared" si="2"/>
        <v>319298540</v>
      </c>
    </row>
    <row r="75" spans="1:8">
      <c r="A75" s="34" t="s">
        <v>72</v>
      </c>
      <c r="B75" s="26" t="s">
        <v>985</v>
      </c>
      <c r="C75" s="57">
        <v>188729165</v>
      </c>
      <c r="D75" s="57">
        <f>2963848000+4200000</f>
        <v>2968048000</v>
      </c>
      <c r="E75" s="57">
        <v>4100000000</v>
      </c>
      <c r="F75" s="57">
        <f t="shared" si="2"/>
        <v>7256777165</v>
      </c>
      <c r="H75" s="26" t="s">
        <v>1127</v>
      </c>
    </row>
    <row r="76" spans="1:8">
      <c r="A76" s="34" t="s">
        <v>322</v>
      </c>
      <c r="B76" s="26" t="s">
        <v>535</v>
      </c>
      <c r="C76" s="57">
        <v>1120000000</v>
      </c>
      <c r="D76" s="57">
        <v>100000000</v>
      </c>
      <c r="E76" s="57">
        <v>1600000000</v>
      </c>
      <c r="F76" s="57">
        <f t="shared" si="2"/>
        <v>2820000000</v>
      </c>
      <c r="H76" s="26" t="s">
        <v>1127</v>
      </c>
    </row>
    <row r="77" spans="1:8">
      <c r="A77" s="34" t="s">
        <v>95</v>
      </c>
      <c r="B77" s="26" t="s">
        <v>934</v>
      </c>
      <c r="C77" s="57">
        <v>84430210</v>
      </c>
      <c r="D77" s="57">
        <v>6900000</v>
      </c>
      <c r="E77" s="57">
        <v>53000000</v>
      </c>
      <c r="F77" s="57">
        <f t="shared" si="2"/>
        <v>144330210</v>
      </c>
      <c r="H77" s="26" t="s">
        <v>1127</v>
      </c>
    </row>
    <row r="78" spans="1:8">
      <c r="A78" s="34" t="s">
        <v>81</v>
      </c>
      <c r="B78" s="26" t="s">
        <v>935</v>
      </c>
      <c r="C78" s="57">
        <v>296307470</v>
      </c>
      <c r="D78" s="57">
        <v>27400000</v>
      </c>
      <c r="E78" s="57">
        <v>30000000</v>
      </c>
      <c r="F78" s="57">
        <f t="shared" si="2"/>
        <v>353707470</v>
      </c>
      <c r="H78" s="26" t="s">
        <v>1127</v>
      </c>
    </row>
    <row r="79" spans="1:8">
      <c r="A79" s="31" t="s">
        <v>691</v>
      </c>
      <c r="B79" s="26" t="s">
        <v>936</v>
      </c>
      <c r="C79" s="57">
        <v>416425340</v>
      </c>
      <c r="D79" s="57">
        <v>20000000</v>
      </c>
      <c r="E79" s="57">
        <v>100000000</v>
      </c>
      <c r="F79" s="57">
        <f t="shared" si="2"/>
        <v>536425340</v>
      </c>
      <c r="H79" s="26" t="s">
        <v>1127</v>
      </c>
    </row>
    <row r="80" spans="1:8">
      <c r="A80" s="34" t="s">
        <v>218</v>
      </c>
      <c r="B80" s="26" t="s">
        <v>937</v>
      </c>
      <c r="C80" s="57">
        <v>2413685650</v>
      </c>
      <c r="D80" s="57">
        <v>300000000</v>
      </c>
      <c r="E80" s="57">
        <v>700000000</v>
      </c>
      <c r="F80" s="57">
        <f t="shared" si="2"/>
        <v>3413685650</v>
      </c>
      <c r="H80" s="26" t="s">
        <v>1127</v>
      </c>
    </row>
    <row r="81" spans="1:8">
      <c r="A81" s="34" t="s">
        <v>91</v>
      </c>
      <c r="B81" s="26" t="s">
        <v>939</v>
      </c>
      <c r="C81" s="57">
        <v>27355040</v>
      </c>
      <c r="D81" s="57">
        <v>106000000</v>
      </c>
      <c r="E81" s="57">
        <v>10000000</v>
      </c>
      <c r="F81" s="57">
        <f t="shared" si="2"/>
        <v>143355040</v>
      </c>
      <c r="H81" s="26" t="s">
        <v>1127</v>
      </c>
    </row>
    <row r="82" spans="1:8">
      <c r="A82" s="34" t="s">
        <v>106</v>
      </c>
      <c r="B82" s="26" t="s">
        <v>940</v>
      </c>
      <c r="C82" s="57">
        <v>2667365000</v>
      </c>
      <c r="D82" s="57">
        <v>235500286.07999998</v>
      </c>
      <c r="E82" s="57">
        <v>100000000</v>
      </c>
      <c r="F82" s="57">
        <f t="shared" si="2"/>
        <v>3002865286.0799999</v>
      </c>
      <c r="H82" s="26" t="s">
        <v>1127</v>
      </c>
    </row>
    <row r="83" spans="1:8">
      <c r="A83" s="31" t="s">
        <v>251</v>
      </c>
      <c r="B83" s="26" t="s">
        <v>941</v>
      </c>
      <c r="C83" s="57">
        <v>1348328430</v>
      </c>
      <c r="D83" s="57">
        <v>107800000</v>
      </c>
      <c r="E83" s="57">
        <v>200000000</v>
      </c>
      <c r="F83" s="57">
        <f t="shared" si="2"/>
        <v>1656128430</v>
      </c>
      <c r="H83" s="26" t="s">
        <v>1127</v>
      </c>
    </row>
    <row r="84" spans="1:8">
      <c r="A84" s="34" t="s">
        <v>87</v>
      </c>
      <c r="B84" s="26" t="s">
        <v>942</v>
      </c>
      <c r="C84" s="57">
        <v>24776875.32</v>
      </c>
      <c r="D84" s="57">
        <v>11000000</v>
      </c>
      <c r="E84" s="57">
        <v>602000000</v>
      </c>
      <c r="F84" s="57">
        <f t="shared" si="2"/>
        <v>637776875.32000005</v>
      </c>
      <c r="H84" s="26" t="s">
        <v>1127</v>
      </c>
    </row>
    <row r="85" spans="1:8">
      <c r="A85" s="34" t="s">
        <v>198</v>
      </c>
      <c r="B85" s="26" t="s">
        <v>986</v>
      </c>
      <c r="C85" s="57">
        <v>1365368830</v>
      </c>
      <c r="D85" s="57">
        <v>40550000</v>
      </c>
      <c r="E85" s="57">
        <v>165000000</v>
      </c>
      <c r="F85" s="57">
        <f t="shared" si="2"/>
        <v>1570918830</v>
      </c>
      <c r="H85" s="26" t="s">
        <v>1127</v>
      </c>
    </row>
    <row r="86" spans="1:8">
      <c r="A86" s="34" t="s">
        <v>201</v>
      </c>
      <c r="B86" s="26" t="s">
        <v>944</v>
      </c>
      <c r="C86" s="57">
        <v>806638069.99999988</v>
      </c>
      <c r="D86" s="57">
        <v>29900000</v>
      </c>
      <c r="E86" s="57">
        <v>150000000</v>
      </c>
      <c r="F86" s="57">
        <f t="shared" si="2"/>
        <v>986538069.99999988</v>
      </c>
      <c r="H86" s="26" t="s">
        <v>1127</v>
      </c>
    </row>
    <row r="87" spans="1:8">
      <c r="A87" s="34" t="s">
        <v>204</v>
      </c>
      <c r="B87" s="26" t="s">
        <v>987</v>
      </c>
      <c r="C87" s="57">
        <v>539098140</v>
      </c>
      <c r="D87" s="57">
        <v>31550000</v>
      </c>
      <c r="E87" s="57">
        <v>86000000</v>
      </c>
      <c r="F87" s="57">
        <f t="shared" si="2"/>
        <v>656648140</v>
      </c>
      <c r="H87" s="26" t="s">
        <v>1127</v>
      </c>
    </row>
    <row r="88" spans="1:8">
      <c r="A88" s="34" t="s">
        <v>208</v>
      </c>
      <c r="B88" s="26" t="s">
        <v>988</v>
      </c>
      <c r="C88" s="57">
        <v>579587170</v>
      </c>
      <c r="D88" s="57">
        <v>34000000</v>
      </c>
      <c r="E88" s="57">
        <v>120000000</v>
      </c>
      <c r="F88" s="57">
        <f t="shared" si="2"/>
        <v>733587170</v>
      </c>
      <c r="H88" s="26" t="s">
        <v>1127</v>
      </c>
    </row>
    <row r="89" spans="1:8">
      <c r="A89" s="34" t="s">
        <v>110</v>
      </c>
      <c r="B89" s="26" t="s">
        <v>989</v>
      </c>
      <c r="C89" s="57">
        <v>1076383000</v>
      </c>
      <c r="D89" s="57">
        <f>486750000+1200000+1500000</f>
        <v>489450000</v>
      </c>
      <c r="E89" s="57">
        <v>3200000000</v>
      </c>
      <c r="F89" s="57">
        <f t="shared" si="2"/>
        <v>4765833000</v>
      </c>
      <c r="H89" s="26" t="s">
        <v>1128</v>
      </c>
    </row>
    <row r="90" spans="1:8">
      <c r="A90" s="34" t="s">
        <v>145</v>
      </c>
      <c r="B90" s="26" t="s">
        <v>946</v>
      </c>
      <c r="C90" s="57">
        <v>0</v>
      </c>
      <c r="D90" s="57">
        <v>198200000</v>
      </c>
      <c r="E90" s="57">
        <v>600000000.11000001</v>
      </c>
      <c r="F90" s="57">
        <f t="shared" si="2"/>
        <v>798200000.11000001</v>
      </c>
      <c r="H90" s="26" t="s">
        <v>1128</v>
      </c>
    </row>
    <row r="91" spans="1:8">
      <c r="A91" s="34" t="s">
        <v>139</v>
      </c>
      <c r="B91" s="26" t="s">
        <v>947</v>
      </c>
      <c r="C91" s="57">
        <v>4303762400</v>
      </c>
      <c r="D91" s="57">
        <v>187420000</v>
      </c>
      <c r="E91" s="57">
        <v>200000000</v>
      </c>
      <c r="F91" s="57">
        <f t="shared" si="2"/>
        <v>4691182400</v>
      </c>
      <c r="H91" s="26" t="s">
        <v>1128</v>
      </c>
    </row>
    <row r="92" spans="1:8">
      <c r="A92" s="34" t="s">
        <v>120</v>
      </c>
      <c r="B92" s="26" t="s">
        <v>948</v>
      </c>
      <c r="C92" s="57">
        <v>1150121810.97</v>
      </c>
      <c r="D92" s="57">
        <v>202000000</v>
      </c>
      <c r="E92" s="57">
        <v>700000000</v>
      </c>
      <c r="F92" s="57">
        <f t="shared" si="2"/>
        <v>2052121810.97</v>
      </c>
      <c r="H92" s="26" t="s">
        <v>1128</v>
      </c>
    </row>
    <row r="93" spans="1:8">
      <c r="A93" s="34" t="s">
        <v>142</v>
      </c>
      <c r="B93" s="26" t="s">
        <v>990</v>
      </c>
      <c r="C93" s="57">
        <v>268613800</v>
      </c>
      <c r="D93" s="57">
        <v>68000000</v>
      </c>
      <c r="E93" s="57">
        <v>180000000</v>
      </c>
      <c r="F93" s="57">
        <f t="shared" si="2"/>
        <v>516613800</v>
      </c>
      <c r="H93" s="26" t="s">
        <v>1128</v>
      </c>
    </row>
    <row r="94" spans="1:8">
      <c r="A94" s="34" t="s">
        <v>149</v>
      </c>
      <c r="B94" s="26" t="s">
        <v>991</v>
      </c>
      <c r="C94" s="57">
        <v>147126000</v>
      </c>
      <c r="D94" s="57">
        <v>56540000</v>
      </c>
      <c r="E94" s="57">
        <v>120000000</v>
      </c>
      <c r="F94" s="57">
        <f t="shared" si="2"/>
        <v>323666000</v>
      </c>
      <c r="H94" s="26" t="s">
        <v>1128</v>
      </c>
    </row>
    <row r="95" spans="1:8">
      <c r="A95" s="34" t="s">
        <v>213</v>
      </c>
      <c r="B95" s="26" t="s">
        <v>992</v>
      </c>
      <c r="C95" s="57">
        <v>623595000</v>
      </c>
      <c r="D95" s="57">
        <v>162900000</v>
      </c>
      <c r="E95" s="57">
        <v>150000000</v>
      </c>
      <c r="F95" s="57">
        <f t="shared" si="2"/>
        <v>936495000</v>
      </c>
    </row>
    <row r="96" spans="1:8">
      <c r="A96" s="34" t="s">
        <v>154</v>
      </c>
      <c r="B96" s="26" t="s">
        <v>157</v>
      </c>
      <c r="C96" s="57">
        <v>81263950</v>
      </c>
      <c r="D96" s="57">
        <v>7370000</v>
      </c>
      <c r="E96" s="57">
        <v>20000000</v>
      </c>
      <c r="F96" s="57">
        <f t="shared" si="2"/>
        <v>108633950</v>
      </c>
    </row>
    <row r="97" spans="1:7">
      <c r="A97" s="34" t="s">
        <v>151</v>
      </c>
      <c r="B97" s="26" t="s">
        <v>950</v>
      </c>
      <c r="C97" s="57">
        <v>0</v>
      </c>
      <c r="D97" s="57">
        <v>6200000</v>
      </c>
      <c r="E97" s="57">
        <v>20000000</v>
      </c>
      <c r="F97" s="57">
        <f t="shared" si="2"/>
        <v>26200000</v>
      </c>
    </row>
    <row r="98" spans="1:7">
      <c r="A98" s="31" t="s">
        <v>769</v>
      </c>
      <c r="B98" s="26" t="s">
        <v>232</v>
      </c>
      <c r="C98" s="57">
        <v>330862870</v>
      </c>
      <c r="D98" s="57">
        <v>80000000</v>
      </c>
      <c r="E98" s="57">
        <v>150000000</v>
      </c>
      <c r="F98" s="57">
        <f t="shared" si="2"/>
        <v>560862870</v>
      </c>
    </row>
    <row r="99" spans="1:7">
      <c r="A99" s="34" t="s">
        <v>755</v>
      </c>
      <c r="B99" s="39" t="s">
        <v>1065</v>
      </c>
      <c r="C99" s="57">
        <v>73069190</v>
      </c>
      <c r="D99" s="57">
        <v>12000000</v>
      </c>
      <c r="E99" s="57">
        <v>20000000</v>
      </c>
      <c r="F99" s="57">
        <f t="shared" si="2"/>
        <v>105069190</v>
      </c>
    </row>
    <row r="100" spans="1:7">
      <c r="A100" s="31" t="s">
        <v>832</v>
      </c>
      <c r="B100" s="39" t="s">
        <v>952</v>
      </c>
      <c r="C100" s="57">
        <v>263917150</v>
      </c>
      <c r="D100" s="57">
        <v>0</v>
      </c>
      <c r="E100" s="57">
        <v>0</v>
      </c>
      <c r="F100" s="57">
        <f t="shared" si="2"/>
        <v>263917150</v>
      </c>
    </row>
    <row r="101" spans="1:7" s="33" customFormat="1">
      <c r="A101" s="111"/>
      <c r="B101" s="117" t="s">
        <v>1137</v>
      </c>
      <c r="C101" s="107">
        <f>SUM(C71:C100)</f>
        <v>20842417981.290001</v>
      </c>
      <c r="D101" s="107">
        <f>SUM(D71:D100)</f>
        <v>5900228286.0799999</v>
      </c>
      <c r="E101" s="107">
        <f>SUM(E71:E100)</f>
        <v>13726000000.110001</v>
      </c>
      <c r="F101" s="107">
        <f>SUM(F71:F100)</f>
        <v>40468646267.480003</v>
      </c>
      <c r="G101" s="110">
        <f t="shared" ref="G101" si="4">F101/$F$103*100</f>
        <v>38.757474560322748</v>
      </c>
    </row>
    <row r="102" spans="1:7">
      <c r="A102" s="31"/>
      <c r="B102" s="39"/>
    </row>
    <row r="103" spans="1:7" s="33" customFormat="1">
      <c r="A103" s="58"/>
      <c r="B103" s="117" t="s">
        <v>833</v>
      </c>
      <c r="C103" s="107">
        <f>C31+C60+C69+C101</f>
        <v>29135296067.84</v>
      </c>
      <c r="D103" s="107">
        <f t="shared" ref="D103:F103" si="5">D31+D60+D69+D101</f>
        <v>35297119286.080002</v>
      </c>
      <c r="E103" s="107">
        <f t="shared" si="5"/>
        <v>39982660000.110001</v>
      </c>
      <c r="F103" s="107">
        <f t="shared" si="5"/>
        <v>104415075354.03</v>
      </c>
      <c r="G103" s="110"/>
    </row>
    <row r="105" spans="1:7">
      <c r="E105" s="107"/>
    </row>
    <row r="106" spans="1:7">
      <c r="B106" s="117" t="s">
        <v>1130</v>
      </c>
      <c r="C106" s="57">
        <f t="shared" ref="C106:E110" si="6">SUMIF($H$1:$H$100,$B106,C$1:C$100)</f>
        <v>1427668540</v>
      </c>
      <c r="D106" s="57">
        <f t="shared" si="6"/>
        <v>1376950000</v>
      </c>
      <c r="E106" s="57">
        <f t="shared" si="6"/>
        <v>2470000000</v>
      </c>
      <c r="F106" s="57">
        <f t="shared" ref="F106:F110" si="7">C106+D106+E106</f>
        <v>5274618540</v>
      </c>
      <c r="G106" s="109">
        <f>F106/F103*100</f>
        <v>5.0515871602983253</v>
      </c>
    </row>
    <row r="107" spans="1:7">
      <c r="B107" s="117" t="s">
        <v>1127</v>
      </c>
      <c r="C107" s="57">
        <f t="shared" si="6"/>
        <v>11878095390.32</v>
      </c>
      <c r="D107" s="57">
        <f t="shared" si="6"/>
        <v>4018648286.0799999</v>
      </c>
      <c r="E107" s="57">
        <f t="shared" si="6"/>
        <v>8016000000</v>
      </c>
      <c r="F107" s="57">
        <f t="shared" si="7"/>
        <v>23912743676.400002</v>
      </c>
      <c r="G107" s="109">
        <f>F107/$F$103*100</f>
        <v>22.901619900499423</v>
      </c>
    </row>
    <row r="108" spans="1:7">
      <c r="B108" s="117" t="s">
        <v>1128</v>
      </c>
      <c r="C108" s="57">
        <f t="shared" si="6"/>
        <v>6946007010.9700003</v>
      </c>
      <c r="D108" s="57">
        <f t="shared" si="6"/>
        <v>1201610000</v>
      </c>
      <c r="E108" s="57">
        <f t="shared" si="6"/>
        <v>5000000000.1100006</v>
      </c>
      <c r="F108" s="57">
        <f t="shared" si="7"/>
        <v>13147617011.080002</v>
      </c>
      <c r="G108" s="109">
        <f t="shared" ref="G108:G110" si="8">F108/$F$103*100</f>
        <v>12.591684645633459</v>
      </c>
    </row>
    <row r="109" spans="1:7">
      <c r="B109" s="117" t="s">
        <v>1131</v>
      </c>
      <c r="C109" s="57">
        <f t="shared" si="6"/>
        <v>1011083320</v>
      </c>
      <c r="D109" s="57">
        <f t="shared" si="6"/>
        <v>436198000</v>
      </c>
      <c r="E109" s="57">
        <f t="shared" si="6"/>
        <v>13428000000</v>
      </c>
      <c r="F109" s="57">
        <f t="shared" si="7"/>
        <v>14875281320</v>
      </c>
      <c r="G109" s="109">
        <f t="shared" si="8"/>
        <v>14.24629659037628</v>
      </c>
    </row>
    <row r="110" spans="1:7">
      <c r="B110" s="117" t="s">
        <v>1129</v>
      </c>
      <c r="C110" s="57">
        <f t="shared" si="6"/>
        <v>551130380</v>
      </c>
      <c r="D110" s="57">
        <f t="shared" si="6"/>
        <v>217166000</v>
      </c>
      <c r="E110" s="57">
        <f t="shared" si="6"/>
        <v>1386500000</v>
      </c>
      <c r="F110" s="57">
        <f t="shared" si="7"/>
        <v>2154796380</v>
      </c>
      <c r="G110" s="109">
        <f t="shared" si="8"/>
        <v>2.0636832111588697</v>
      </c>
    </row>
  </sheetData>
  <mergeCells count="5">
    <mergeCell ref="A2:A4"/>
    <mergeCell ref="B2:B4"/>
    <mergeCell ref="F2:F3"/>
    <mergeCell ref="A1:G1"/>
    <mergeCell ref="G2:G4"/>
  </mergeCells>
  <printOptions horizontalCentered="1" gridLines="1"/>
  <pageMargins left="0.5" right="0.5" top="0.66666666666666696" bottom="0.45" header="0.3" footer="0.3"/>
  <pageSetup paperSize="9" scale="95" fitToHeight="0" orientation="landscape" horizontalDpi="4294967295" verticalDpi="4294967295" r:id="rId1"/>
  <headerFooter>
    <oddHeader>&amp;C&amp;"Tahoma,Bold"YOBE STATE GOVERNMENT OF NIGERIAPROPOSED BUDGET 2020</oddHeader>
    <oddFooter>&amp;CPage &amp;P</oddFooter>
  </headerFooter>
</worksheet>
</file>

<file path=xl/worksheets/sheet14.xml><?xml version="1.0" encoding="utf-8"?>
<worksheet xmlns="http://schemas.openxmlformats.org/spreadsheetml/2006/main" xmlns:r="http://schemas.openxmlformats.org/officeDocument/2006/relationships">
  <dimension ref="A3:M7"/>
  <sheetViews>
    <sheetView workbookViewId="0">
      <selection activeCell="A5" sqref="A5:L5"/>
    </sheetView>
  </sheetViews>
  <sheetFormatPr defaultRowHeight="49.5"/>
  <cols>
    <col min="1" max="1" width="18.42578125" style="136" bestFit="1" customWidth="1"/>
    <col min="2" max="2" width="15.28515625" style="136" bestFit="1" customWidth="1"/>
    <col min="3" max="16384" width="9.140625" style="136"/>
  </cols>
  <sheetData>
    <row r="3" spans="1:13">
      <c r="A3" s="553" t="s">
        <v>1112</v>
      </c>
      <c r="B3" s="553"/>
      <c r="C3" s="553"/>
      <c r="D3" s="553"/>
      <c r="E3" s="553"/>
      <c r="F3" s="553"/>
      <c r="G3" s="553"/>
      <c r="H3" s="553"/>
      <c r="I3" s="553"/>
      <c r="J3" s="553"/>
      <c r="K3" s="553"/>
      <c r="L3" s="553"/>
      <c r="M3" s="553"/>
    </row>
    <row r="4" spans="1:13" ht="60" customHeight="1">
      <c r="A4" s="266"/>
    </row>
    <row r="5" spans="1:13">
      <c r="A5" s="553" t="s">
        <v>1113</v>
      </c>
      <c r="B5" s="553"/>
      <c r="C5" s="553"/>
      <c r="D5" s="553"/>
      <c r="E5" s="553"/>
      <c r="F5" s="553"/>
      <c r="G5" s="553"/>
      <c r="H5" s="553"/>
      <c r="I5" s="553"/>
      <c r="J5" s="553"/>
      <c r="K5" s="553"/>
      <c r="L5" s="553"/>
    </row>
    <row r="6" spans="1:13" ht="60" customHeight="1">
      <c r="A6" s="266"/>
    </row>
    <row r="7" spans="1:13">
      <c r="A7" s="553">
        <v>2020</v>
      </c>
      <c r="B7" s="553"/>
      <c r="C7" s="553"/>
      <c r="D7" s="553"/>
      <c r="E7" s="553"/>
      <c r="F7" s="553"/>
      <c r="G7" s="553"/>
      <c r="H7" s="553"/>
      <c r="I7" s="553"/>
      <c r="J7" s="553"/>
      <c r="K7" s="553"/>
      <c r="L7" s="553"/>
      <c r="M7" s="553"/>
    </row>
  </sheetData>
  <mergeCells count="3">
    <mergeCell ref="A5:L5"/>
    <mergeCell ref="A3:M3"/>
    <mergeCell ref="A7:M7"/>
  </mergeCells>
  <printOptions horizontalCentered="1" verticalCentered="1"/>
  <pageMargins left="0.5" right="0.5"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sheetPr>
    <pageSetUpPr fitToPage="1"/>
  </sheetPr>
  <dimension ref="A3:M17"/>
  <sheetViews>
    <sheetView topLeftCell="A7" zoomScale="70" zoomScaleNormal="70" workbookViewId="0">
      <selection activeCell="A5" sqref="A5:L5"/>
    </sheetView>
  </sheetViews>
  <sheetFormatPr defaultRowHeight="49.5"/>
  <cols>
    <col min="1" max="1" width="18.42578125" style="136" bestFit="1" customWidth="1"/>
    <col min="2" max="2" width="15.28515625" style="136" bestFit="1" customWidth="1"/>
    <col min="3" max="16384" width="9.140625" style="136"/>
  </cols>
  <sheetData>
    <row r="3" spans="1:13">
      <c r="A3" s="553" t="s">
        <v>1112</v>
      </c>
      <c r="B3" s="553"/>
      <c r="C3" s="553"/>
      <c r="D3" s="553"/>
      <c r="E3" s="553"/>
      <c r="F3" s="553"/>
      <c r="G3" s="553"/>
      <c r="H3" s="553"/>
      <c r="I3" s="553"/>
      <c r="J3" s="553"/>
      <c r="K3" s="553"/>
      <c r="L3" s="553"/>
      <c r="M3" s="553"/>
    </row>
    <row r="4" spans="1:13">
      <c r="A4" s="264"/>
      <c r="B4" s="264"/>
      <c r="C4" s="264"/>
      <c r="D4" s="264"/>
      <c r="E4" s="264"/>
      <c r="F4" s="264"/>
      <c r="G4" s="264"/>
      <c r="H4" s="264"/>
      <c r="I4" s="264"/>
      <c r="J4" s="264"/>
      <c r="K4" s="264"/>
      <c r="L4" s="264"/>
      <c r="M4" s="264"/>
    </row>
    <row r="5" spans="1:13">
      <c r="A5" s="264"/>
      <c r="B5" s="264"/>
      <c r="C5" s="264"/>
      <c r="D5" s="264"/>
      <c r="E5" s="264"/>
      <c r="F5" s="264"/>
      <c r="G5" s="264"/>
      <c r="H5" s="264"/>
      <c r="I5" s="264"/>
      <c r="J5" s="264"/>
      <c r="K5" s="264"/>
      <c r="L5" s="264"/>
      <c r="M5" s="264"/>
    </row>
    <row r="6" spans="1:13">
      <c r="A6" s="264"/>
      <c r="B6" s="264"/>
      <c r="C6" s="264"/>
      <c r="D6" s="264"/>
      <c r="E6" s="264"/>
      <c r="F6" s="264"/>
      <c r="G6" s="264"/>
      <c r="H6" s="264"/>
      <c r="I6" s="264"/>
      <c r="J6" s="264"/>
      <c r="K6" s="264"/>
      <c r="L6" s="264"/>
      <c r="M6" s="264"/>
    </row>
    <row r="7" spans="1:13" ht="60" customHeight="1">
      <c r="A7" s="266"/>
    </row>
    <row r="8" spans="1:13" ht="60" customHeight="1">
      <c r="A8" s="266"/>
    </row>
    <row r="9" spans="1:13" ht="60" customHeight="1">
      <c r="A9" s="266"/>
    </row>
    <row r="10" spans="1:13">
      <c r="A10" s="553" t="s">
        <v>1391</v>
      </c>
      <c r="B10" s="553"/>
      <c r="C10" s="553"/>
      <c r="D10" s="553"/>
      <c r="E10" s="553"/>
      <c r="F10" s="553"/>
      <c r="G10" s="553"/>
      <c r="H10" s="553"/>
      <c r="I10" s="553"/>
      <c r="J10" s="553"/>
      <c r="K10" s="553"/>
      <c r="L10" s="553"/>
    </row>
    <row r="11" spans="1:13">
      <c r="A11" s="264"/>
      <c r="B11" s="264"/>
      <c r="C11" s="264"/>
      <c r="D11" s="264"/>
      <c r="E11" s="264"/>
      <c r="F11" s="264"/>
      <c r="G11" s="264"/>
      <c r="H11" s="264"/>
      <c r="I11" s="264"/>
      <c r="J11" s="264"/>
      <c r="K11" s="264"/>
      <c r="L11" s="264"/>
    </row>
    <row r="12" spans="1:13">
      <c r="A12" s="264"/>
      <c r="B12" s="264"/>
      <c r="C12" s="264"/>
      <c r="D12" s="264"/>
      <c r="E12" s="264"/>
      <c r="F12" s="264"/>
      <c r="G12" s="264"/>
      <c r="H12" s="264"/>
      <c r="I12" s="264"/>
      <c r="J12" s="264"/>
      <c r="K12" s="264"/>
      <c r="L12" s="264"/>
    </row>
    <row r="13" spans="1:13">
      <c r="A13" s="264"/>
      <c r="B13" s="264"/>
      <c r="C13" s="264"/>
      <c r="D13" s="264"/>
      <c r="E13" s="264"/>
      <c r="F13" s="264"/>
      <c r="G13" s="264"/>
      <c r="H13" s="264"/>
      <c r="I13" s="264"/>
      <c r="J13" s="264"/>
      <c r="K13" s="264"/>
      <c r="L13" s="264"/>
    </row>
    <row r="14" spans="1:13">
      <c r="A14" s="264"/>
      <c r="B14" s="264"/>
      <c r="C14" s="264"/>
      <c r="D14" s="264"/>
      <c r="E14" s="264"/>
      <c r="F14" s="264"/>
      <c r="G14" s="264"/>
      <c r="H14" s="264"/>
      <c r="I14" s="264"/>
      <c r="J14" s="264"/>
      <c r="K14" s="264"/>
      <c r="L14" s="264"/>
    </row>
    <row r="15" spans="1:13">
      <c r="A15" s="264"/>
      <c r="B15" s="264"/>
      <c r="C15" s="264"/>
      <c r="D15" s="264"/>
      <c r="E15" s="264"/>
      <c r="F15" s="264"/>
      <c r="G15" s="264"/>
      <c r="H15" s="264"/>
      <c r="I15" s="264"/>
      <c r="J15" s="264"/>
      <c r="K15" s="264"/>
      <c r="L15" s="264"/>
    </row>
    <row r="16" spans="1:13" ht="60" customHeight="1">
      <c r="A16" s="266"/>
    </row>
    <row r="17" spans="1:13">
      <c r="A17" s="553">
        <v>2020</v>
      </c>
      <c r="B17" s="553"/>
      <c r="C17" s="553"/>
      <c r="D17" s="553"/>
      <c r="E17" s="553"/>
      <c r="F17" s="553"/>
      <c r="G17" s="553"/>
      <c r="H17" s="553"/>
      <c r="I17" s="553"/>
      <c r="J17" s="553"/>
      <c r="K17" s="553"/>
      <c r="L17" s="553"/>
      <c r="M17" s="553"/>
    </row>
  </sheetData>
  <mergeCells count="3">
    <mergeCell ref="A3:M3"/>
    <mergeCell ref="A10:L10"/>
    <mergeCell ref="A17:M17"/>
  </mergeCells>
  <printOptions horizontalCentered="1" verticalCentered="1"/>
  <pageMargins left="0.7" right="0.7" top="0.75" bottom="0.75" header="0.3" footer="0.3"/>
  <pageSetup paperSize="9" scale="65" fitToHeight="0" orientation="portrait" r:id="rId1"/>
</worksheet>
</file>

<file path=xl/worksheets/sheet16.xml><?xml version="1.0" encoding="utf-8"?>
<worksheet xmlns="http://schemas.openxmlformats.org/spreadsheetml/2006/main" xmlns:r="http://schemas.openxmlformats.org/officeDocument/2006/relationships">
  <dimension ref="A1:C3034"/>
  <sheetViews>
    <sheetView view="pageLayout" workbookViewId="0">
      <selection activeCell="A5" sqref="A5:L5"/>
    </sheetView>
  </sheetViews>
  <sheetFormatPr defaultRowHeight="14.1" customHeight="1"/>
  <cols>
    <col min="1" max="1" width="15.140625" style="15" bestFit="1" customWidth="1"/>
    <col min="2" max="2" width="58.5703125" style="295" customWidth="1"/>
    <col min="3" max="3" width="17.28515625" style="295" bestFit="1" customWidth="1"/>
    <col min="4" max="16384" width="9.140625" style="295"/>
  </cols>
  <sheetData>
    <row r="1" spans="1:3" ht="14.1" customHeight="1">
      <c r="A1" s="288" t="s">
        <v>1184</v>
      </c>
      <c r="B1" s="183" t="s">
        <v>1010</v>
      </c>
      <c r="C1" s="183"/>
    </row>
    <row r="2" spans="1:3" ht="14.1" customHeight="1">
      <c r="A2" s="291"/>
      <c r="B2" s="298" t="s">
        <v>1332</v>
      </c>
      <c r="C2" s="183"/>
    </row>
    <row r="3" spans="1:3" s="183" customFormat="1" ht="14.1" customHeight="1">
      <c r="A3" s="279" t="s">
        <v>1214</v>
      </c>
      <c r="B3" s="280" t="s">
        <v>632</v>
      </c>
      <c r="C3" s="294">
        <f>SUMIF('Details of IGR'!$B$4:$B$306,'Codes used in the Budget'!A3,'Details of IGR'!$D$4:$D$306)</f>
        <v>3152500000</v>
      </c>
    </row>
    <row r="4" spans="1:3" ht="14.1" customHeight="1">
      <c r="A4" s="279" t="s">
        <v>1215</v>
      </c>
      <c r="B4" s="280" t="s">
        <v>634</v>
      </c>
      <c r="C4" s="294">
        <f>SUMIF('Details of IGR'!$B$4:$B$306,'Codes used in the Budget'!A4,'Details of IGR'!$D$4:$D$306)</f>
        <v>30000000</v>
      </c>
    </row>
    <row r="5" spans="1:3" ht="14.1" customHeight="1">
      <c r="A5" s="279" t="s">
        <v>1216</v>
      </c>
      <c r="B5" s="280" t="s">
        <v>633</v>
      </c>
      <c r="C5" s="294">
        <f>SUMIF('Details of IGR'!$B$4:$B$306,'Codes used in the Budget'!A5,'Details of IGR'!$D$4:$D$306)</f>
        <v>5000000</v>
      </c>
    </row>
    <row r="6" spans="1:3" ht="14.1" customHeight="1">
      <c r="A6" s="279" t="s">
        <v>1217</v>
      </c>
      <c r="B6" s="280" t="s">
        <v>635</v>
      </c>
      <c r="C6" s="294">
        <f>SUMIF('Details of IGR'!$B$4:$B$306,'Codes used in the Budget'!A6,'Details of IGR'!$D$4:$D$306)</f>
        <v>350000000</v>
      </c>
    </row>
    <row r="7" spans="1:3" ht="14.1" customHeight="1">
      <c r="A7" s="279" t="s">
        <v>1218</v>
      </c>
      <c r="B7" s="280" t="s">
        <v>636</v>
      </c>
      <c r="C7" s="294">
        <f>SUMIF('Details of IGR'!$B$4:$B$306,'Codes used in the Budget'!A7,'Details of IGR'!$D$4:$D$306)</f>
        <v>2000000</v>
      </c>
    </row>
    <row r="8" spans="1:3" ht="14.1" customHeight="1">
      <c r="A8" s="279" t="s">
        <v>1219</v>
      </c>
      <c r="B8" s="280" t="s">
        <v>1171</v>
      </c>
      <c r="C8" s="294">
        <f>SUMIF('Details of IGR'!$B$4:$B$306,'Codes used in the Budget'!A8,'Details of IGR'!$D$4:$D$306)</f>
        <v>2670000</v>
      </c>
    </row>
    <row r="9" spans="1:3" ht="14.1" customHeight="1">
      <c r="A9" s="279" t="s">
        <v>1220</v>
      </c>
      <c r="B9" s="280" t="s">
        <v>603</v>
      </c>
      <c r="C9" s="294">
        <f>SUMIF('Details of IGR'!$B$4:$B$306,'Codes used in the Budget'!A9,'Details of IGR'!$D$4:$D$306)</f>
        <v>1000000</v>
      </c>
    </row>
    <row r="10" spans="1:3" ht="14.1" customHeight="1">
      <c r="A10" s="279" t="s">
        <v>1221</v>
      </c>
      <c r="B10" s="280" t="s">
        <v>604</v>
      </c>
      <c r="C10" s="294">
        <f>SUMIF('Details of IGR'!$B$4:$B$306,'Codes used in the Budget'!A10,'Details of IGR'!$D$4:$D$306)</f>
        <v>1000000</v>
      </c>
    </row>
    <row r="11" spans="1:3" ht="14.1" customHeight="1">
      <c r="A11" s="279" t="s">
        <v>1222</v>
      </c>
      <c r="B11" s="280" t="s">
        <v>605</v>
      </c>
      <c r="C11" s="294">
        <f>SUMIF('Details of IGR'!$B$4:$B$306,'Codes used in the Budget'!A11,'Details of IGR'!$D$4:$D$306)</f>
        <v>2000000</v>
      </c>
    </row>
    <row r="12" spans="1:3" ht="14.1" customHeight="1">
      <c r="A12" s="279" t="s">
        <v>1223</v>
      </c>
      <c r="B12" s="280" t="s">
        <v>606</v>
      </c>
      <c r="C12" s="294">
        <f>SUMIF('Details of IGR'!$B$4:$B$306,'Codes used in the Budget'!A12,'Details of IGR'!$D$4:$D$306)</f>
        <v>2000000</v>
      </c>
    </row>
    <row r="13" spans="1:3" ht="14.1" customHeight="1">
      <c r="A13" s="279" t="s">
        <v>1392</v>
      </c>
      <c r="B13" s="280" t="s">
        <v>607</v>
      </c>
      <c r="C13" s="294">
        <f>SUMIF('Details of IGR'!$B$4:$B$306,'Codes used in the Budget'!A13,'Details of IGR'!$D$4:$D$306)</f>
        <v>0</v>
      </c>
    </row>
    <row r="14" spans="1:3" ht="14.1" customHeight="1">
      <c r="A14" s="279" t="s">
        <v>1393</v>
      </c>
      <c r="B14" s="280" t="s">
        <v>619</v>
      </c>
      <c r="C14" s="294">
        <f>SUMIF('Details of IGR'!$B$4:$B$306,'Codes used in the Budget'!A14,'Details of IGR'!$D$4:$D$306)</f>
        <v>0</v>
      </c>
    </row>
    <row r="15" spans="1:3" ht="14.1" customHeight="1">
      <c r="A15" s="279" t="s">
        <v>1394</v>
      </c>
      <c r="B15" s="280" t="s">
        <v>586</v>
      </c>
      <c r="C15" s="294">
        <f>SUMIF('Details of IGR'!$B$4:$B$306,'Codes used in the Budget'!A15,'Details of IGR'!$D$4:$D$306)</f>
        <v>0</v>
      </c>
    </row>
    <row r="16" spans="1:3" ht="14.1" customHeight="1">
      <c r="A16" s="279" t="s">
        <v>1224</v>
      </c>
      <c r="B16" s="280" t="s">
        <v>637</v>
      </c>
      <c r="C16" s="294">
        <f>SUMIF('Details of IGR'!$B$4:$B$306,'Codes used in the Budget'!A16,'Details of IGR'!$D$4:$D$306)</f>
        <v>18000000</v>
      </c>
    </row>
    <row r="17" spans="1:3" ht="14.1" customHeight="1">
      <c r="A17" s="279" t="s">
        <v>1225</v>
      </c>
      <c r="B17" s="280" t="s">
        <v>638</v>
      </c>
      <c r="C17" s="294">
        <f>SUMIF('Details of IGR'!$B$4:$B$306,'Codes used in the Budget'!A17,'Details of IGR'!$D$4:$D$306)</f>
        <v>12000000</v>
      </c>
    </row>
    <row r="18" spans="1:3" ht="14.1" customHeight="1">
      <c r="A18" s="279" t="s">
        <v>1226</v>
      </c>
      <c r="B18" s="280" t="s">
        <v>701</v>
      </c>
      <c r="C18" s="294">
        <f>SUMIF('Details of IGR'!$B$4:$B$306,'Codes used in the Budget'!A18,'Details of IGR'!$D$4:$D$306)</f>
        <v>1000000</v>
      </c>
    </row>
    <row r="19" spans="1:3" ht="14.1" customHeight="1">
      <c r="A19" s="279" t="s">
        <v>1227</v>
      </c>
      <c r="B19" s="280" t="s">
        <v>608</v>
      </c>
      <c r="C19" s="294">
        <f>SUMIF('Details of IGR'!$B$4:$B$306,'Codes used in the Budget'!A19,'Details of IGR'!$D$4:$D$306)</f>
        <v>100000</v>
      </c>
    </row>
    <row r="20" spans="1:3" ht="14.1" customHeight="1">
      <c r="A20" s="279" t="s">
        <v>1228</v>
      </c>
      <c r="B20" s="280" t="s">
        <v>639</v>
      </c>
      <c r="C20" s="294">
        <f>SUMIF('Details of IGR'!$B$4:$B$306,'Codes used in the Budget'!A20,'Details of IGR'!$D$4:$D$306)</f>
        <v>100000</v>
      </c>
    </row>
    <row r="21" spans="1:3" ht="14.1" customHeight="1">
      <c r="A21" s="279" t="s">
        <v>1229</v>
      </c>
      <c r="B21" s="280" t="s">
        <v>640</v>
      </c>
      <c r="C21" s="294">
        <f>SUMIF('Details of IGR'!$B$4:$B$306,'Codes used in the Budget'!A21,'Details of IGR'!$D$4:$D$306)</f>
        <v>400000</v>
      </c>
    </row>
    <row r="22" spans="1:3" ht="14.1" customHeight="1">
      <c r="A22" s="279" t="s">
        <v>1230</v>
      </c>
      <c r="B22" s="280" t="s">
        <v>1083</v>
      </c>
      <c r="C22" s="294">
        <f>SUMIF('Details of IGR'!$B$4:$B$306,'Codes used in the Budget'!A22,'Details of IGR'!$D$4:$D$306)</f>
        <v>400000</v>
      </c>
    </row>
    <row r="23" spans="1:3" ht="14.1" customHeight="1">
      <c r="A23" s="279" t="s">
        <v>1231</v>
      </c>
      <c r="B23" s="280" t="s">
        <v>1084</v>
      </c>
      <c r="C23" s="294">
        <f>SUMIF('Details of IGR'!$B$4:$B$306,'Codes used in the Budget'!A23,'Details of IGR'!$D$4:$D$306)</f>
        <v>100000</v>
      </c>
    </row>
    <row r="24" spans="1:3" ht="14.1" customHeight="1">
      <c r="A24" s="279" t="s">
        <v>1232</v>
      </c>
      <c r="B24" s="280" t="s">
        <v>641</v>
      </c>
      <c r="C24" s="294">
        <f>SUMIF('Details of IGR'!$B$4:$B$306,'Codes used in the Budget'!A24,'Details of IGR'!$D$4:$D$306)</f>
        <v>300000</v>
      </c>
    </row>
    <row r="25" spans="1:3" ht="14.1" customHeight="1">
      <c r="A25" s="279" t="s">
        <v>1233</v>
      </c>
      <c r="B25" s="280" t="s">
        <v>1163</v>
      </c>
      <c r="C25" s="294">
        <f>SUMIF('Details of IGR'!$B$4:$B$306,'Codes used in the Budget'!A25,'Details of IGR'!$D$4:$D$306)</f>
        <v>300000</v>
      </c>
    </row>
    <row r="26" spans="1:3" ht="14.1" customHeight="1">
      <c r="A26" s="279" t="s">
        <v>1234</v>
      </c>
      <c r="B26" s="280" t="s">
        <v>1089</v>
      </c>
      <c r="C26" s="294">
        <f>SUMIF('Details of IGR'!$B$4:$B$306,'Codes used in the Budget'!A26,'Details of IGR'!$D$4:$D$306)</f>
        <v>200000</v>
      </c>
    </row>
    <row r="27" spans="1:3" ht="14.1" customHeight="1">
      <c r="A27" s="279" t="s">
        <v>1235</v>
      </c>
      <c r="B27" s="280" t="s">
        <v>642</v>
      </c>
      <c r="C27" s="294">
        <f>SUMIF('Details of IGR'!$B$4:$B$306,'Codes used in the Budget'!A27,'Details of IGR'!$D$4:$D$306)</f>
        <v>6050000</v>
      </c>
    </row>
    <row r="28" spans="1:3" ht="14.1" customHeight="1">
      <c r="A28" s="279" t="s">
        <v>1236</v>
      </c>
      <c r="B28" s="280" t="s">
        <v>643</v>
      </c>
      <c r="C28" s="294">
        <f>SUMIF('Details of IGR'!$B$4:$B$306,'Codes used in the Budget'!A28,'Details of IGR'!$D$4:$D$306)</f>
        <v>18000000</v>
      </c>
    </row>
    <row r="29" spans="1:3" ht="14.1" customHeight="1">
      <c r="A29" s="279" t="s">
        <v>1237</v>
      </c>
      <c r="B29" s="280" t="s">
        <v>651</v>
      </c>
      <c r="C29" s="294">
        <f>SUMIF('Details of IGR'!$B$4:$B$306,'Codes used in the Budget'!A29,'Details of IGR'!$D$4:$D$306)</f>
        <v>5000000</v>
      </c>
    </row>
    <row r="30" spans="1:3" ht="14.1" customHeight="1">
      <c r="A30" s="279" t="s">
        <v>1395</v>
      </c>
      <c r="B30" s="280" t="s">
        <v>609</v>
      </c>
      <c r="C30" s="294">
        <f>SUMIF('Details of IGR'!$B$4:$B$306,'Codes used in the Budget'!A30,'Details of IGR'!$D$4:$D$306)</f>
        <v>0</v>
      </c>
    </row>
    <row r="31" spans="1:3" ht="14.1" customHeight="1">
      <c r="A31" s="279" t="s">
        <v>1396</v>
      </c>
      <c r="B31" s="280" t="s">
        <v>620</v>
      </c>
      <c r="C31" s="294">
        <f>SUMIF('Details of IGR'!$B$4:$B$306,'Codes used in the Budget'!A31,'Details of IGR'!$D$4:$D$306)</f>
        <v>0</v>
      </c>
    </row>
    <row r="32" spans="1:3" ht="14.1" customHeight="1">
      <c r="A32" s="279" t="s">
        <v>1238</v>
      </c>
      <c r="B32" s="280" t="s">
        <v>1085</v>
      </c>
      <c r="C32" s="294">
        <f>SUMIF('Details of IGR'!$B$4:$B$306,'Codes used in the Budget'!A32,'Details of IGR'!$D$4:$D$306)</f>
        <v>600000</v>
      </c>
    </row>
    <row r="33" spans="1:3" ht="14.1" customHeight="1">
      <c r="A33" s="279" t="s">
        <v>1239</v>
      </c>
      <c r="B33" s="280" t="s">
        <v>675</v>
      </c>
      <c r="C33" s="294">
        <f>SUMIF('Details of IGR'!$B$4:$B$306,'Codes used in the Budget'!A33,'Details of IGR'!$D$4:$D$306)</f>
        <v>2020000</v>
      </c>
    </row>
    <row r="34" spans="1:3" ht="14.1" customHeight="1">
      <c r="A34" s="279" t="s">
        <v>1240</v>
      </c>
      <c r="B34" s="280" t="s">
        <v>1075</v>
      </c>
      <c r="C34" s="294">
        <f>SUMIF('Details of IGR'!$B$4:$B$306,'Codes used in the Budget'!A34,'Details of IGR'!$D$4:$D$306)</f>
        <v>5000000</v>
      </c>
    </row>
    <row r="35" spans="1:3" ht="14.1" customHeight="1">
      <c r="A35" s="279" t="s">
        <v>1241</v>
      </c>
      <c r="B35" s="280" t="s">
        <v>584</v>
      </c>
      <c r="C35" s="294">
        <f>SUMIF('Details of IGR'!$B$4:$B$306,'Codes used in the Budget'!A35,'Details of IGR'!$D$4:$D$306)</f>
        <v>6500000</v>
      </c>
    </row>
    <row r="36" spans="1:3" ht="14.1" customHeight="1">
      <c r="A36" s="279" t="s">
        <v>1242</v>
      </c>
      <c r="B36" s="280" t="s">
        <v>676</v>
      </c>
      <c r="C36" s="294">
        <f>SUMIF('Details of IGR'!$B$4:$B$306,'Codes used in the Budget'!A36,'Details of IGR'!$D$4:$D$306)</f>
        <v>200000</v>
      </c>
    </row>
    <row r="37" spans="1:3" ht="14.1" customHeight="1">
      <c r="A37" s="279" t="s">
        <v>1243</v>
      </c>
      <c r="B37" s="289" t="s">
        <v>677</v>
      </c>
      <c r="C37" s="294">
        <f>SUMIF('Details of IGR'!$B$4:$B$306,'Codes used in the Budget'!A37,'Details of IGR'!$D$4:$D$306)</f>
        <v>200000</v>
      </c>
    </row>
    <row r="38" spans="1:3" ht="14.1" customHeight="1">
      <c r="A38" s="279" t="s">
        <v>1244</v>
      </c>
      <c r="B38" s="289" t="s">
        <v>583</v>
      </c>
      <c r="C38" s="294">
        <f>SUMIF('Details of IGR'!$B$4:$B$306,'Codes used in the Budget'!A38,'Details of IGR'!$D$4:$D$306)</f>
        <v>80000000</v>
      </c>
    </row>
    <row r="39" spans="1:3" ht="14.1" customHeight="1">
      <c r="A39" s="279" t="s">
        <v>1245</v>
      </c>
      <c r="B39" s="280" t="s">
        <v>1165</v>
      </c>
      <c r="C39" s="294">
        <f>SUMIF('Details of IGR'!$B$4:$B$306,'Codes used in the Budget'!A39,'Details of IGR'!$D$4:$D$306)</f>
        <v>500000</v>
      </c>
    </row>
    <row r="40" spans="1:3" ht="14.1" customHeight="1">
      <c r="A40" s="279" t="s">
        <v>1246</v>
      </c>
      <c r="B40" s="280" t="s">
        <v>600</v>
      </c>
      <c r="C40" s="294">
        <f>SUMIF('Details of IGR'!$B$4:$B$306,'Codes used in the Budget'!A40,'Details of IGR'!$D$4:$D$306)</f>
        <v>1000000</v>
      </c>
    </row>
    <row r="41" spans="1:3" ht="14.1" customHeight="1">
      <c r="A41" s="279" t="s">
        <v>1247</v>
      </c>
      <c r="B41" s="280" t="s">
        <v>705</v>
      </c>
      <c r="C41" s="294">
        <f>SUMIF('Details of IGR'!$B$4:$B$306,'Codes used in the Budget'!A41,'Details of IGR'!$D$4:$D$306)</f>
        <v>0</v>
      </c>
    </row>
    <row r="42" spans="1:3" ht="14.1" customHeight="1">
      <c r="A42" s="279" t="s">
        <v>1248</v>
      </c>
      <c r="B42" s="280" t="s">
        <v>661</v>
      </c>
      <c r="C42" s="294">
        <f>SUMIF('Details of IGR'!$B$4:$B$306,'Codes used in the Budget'!A42,'Details of IGR'!$D$4:$D$306)</f>
        <v>2000000</v>
      </c>
    </row>
    <row r="43" spans="1:3" ht="14.1" customHeight="1">
      <c r="A43" s="279" t="s">
        <v>1249</v>
      </c>
      <c r="B43" s="289" t="s">
        <v>662</v>
      </c>
      <c r="C43" s="294">
        <f>SUMIF('Details of IGR'!$B$4:$B$306,'Codes used in the Budget'!A43,'Details of IGR'!$D$4:$D$306)</f>
        <v>415000</v>
      </c>
    </row>
    <row r="44" spans="1:3" ht="14.1" customHeight="1">
      <c r="A44" s="279" t="s">
        <v>1250</v>
      </c>
      <c r="B44" s="280" t="s">
        <v>693</v>
      </c>
      <c r="C44" s="294">
        <f>SUMIF('Details of IGR'!$B$4:$B$306,'Codes used in the Budget'!A44,'Details of IGR'!$D$4:$D$306)</f>
        <v>1200000</v>
      </c>
    </row>
    <row r="45" spans="1:3" ht="14.1" customHeight="1">
      <c r="A45" s="279" t="s">
        <v>1251</v>
      </c>
      <c r="B45" s="280" t="s">
        <v>610</v>
      </c>
      <c r="C45" s="294">
        <f>SUMIF('Details of IGR'!$B$4:$B$306,'Codes used in the Budget'!A45,'Details of IGR'!$D$4:$D$306)</f>
        <v>0</v>
      </c>
    </row>
    <row r="46" spans="1:3" ht="14.1" customHeight="1">
      <c r="A46" s="279" t="s">
        <v>1252</v>
      </c>
      <c r="B46" s="280" t="s">
        <v>1161</v>
      </c>
      <c r="C46" s="294">
        <f>SUMIF('Details of IGR'!$B$4:$B$306,'Codes used in the Budget'!A46,'Details of IGR'!$D$4:$D$306)</f>
        <v>300000</v>
      </c>
    </row>
    <row r="47" spans="1:3" ht="14.1" customHeight="1">
      <c r="A47" s="279" t="s">
        <v>1253</v>
      </c>
      <c r="B47" s="280" t="s">
        <v>611</v>
      </c>
      <c r="C47" s="294">
        <f>SUMIF('Details of IGR'!$B$4:$B$306,'Codes used in the Budget'!A47,'Details of IGR'!$D$4:$D$306)</f>
        <v>2000000</v>
      </c>
    </row>
    <row r="48" spans="1:3" ht="14.1" customHeight="1">
      <c r="A48" s="279" t="s">
        <v>1254</v>
      </c>
      <c r="B48" s="289" t="s">
        <v>663</v>
      </c>
      <c r="C48" s="294">
        <f>SUMIF('Details of IGR'!$B$4:$B$306,'Codes used in the Budget'!A48,'Details of IGR'!$D$4:$D$306)</f>
        <v>2000000</v>
      </c>
    </row>
    <row r="49" spans="1:3" ht="14.1" customHeight="1">
      <c r="A49" s="279" t="s">
        <v>1255</v>
      </c>
      <c r="B49" s="280" t="s">
        <v>706</v>
      </c>
      <c r="C49" s="294">
        <f>SUMIF('Details of IGR'!$B$4:$B$306,'Codes used in the Budget'!A49,'Details of IGR'!$D$4:$D$306)</f>
        <v>11000000</v>
      </c>
    </row>
    <row r="50" spans="1:3" ht="14.1" customHeight="1">
      <c r="A50" s="279" t="s">
        <v>1256</v>
      </c>
      <c r="B50" s="280" t="s">
        <v>612</v>
      </c>
      <c r="C50" s="294">
        <f>SUMIF('Details of IGR'!$B$4:$B$306,'Codes used in the Budget'!A50,'Details of IGR'!$D$4:$D$306)</f>
        <v>7030000</v>
      </c>
    </row>
    <row r="51" spans="1:3" ht="14.1" customHeight="1">
      <c r="A51" s="279" t="s">
        <v>1257</v>
      </c>
      <c r="B51" s="280" t="s">
        <v>707</v>
      </c>
      <c r="C51" s="294">
        <f>SUMIF('Details of IGR'!$B$4:$B$306,'Codes used in the Budget'!A51,'Details of IGR'!$D$4:$D$306)</f>
        <v>0</v>
      </c>
    </row>
    <row r="52" spans="1:3" ht="14.1" customHeight="1">
      <c r="A52" s="279" t="s">
        <v>1258</v>
      </c>
      <c r="B52" s="280" t="s">
        <v>694</v>
      </c>
      <c r="C52" s="294">
        <f>SUMIF('Details of IGR'!$B$4:$B$306,'Codes used in the Budget'!A52,'Details of IGR'!$D$4:$D$306)</f>
        <v>60500000</v>
      </c>
    </row>
    <row r="53" spans="1:3" ht="14.1" customHeight="1">
      <c r="A53" s="279" t="s">
        <v>1259</v>
      </c>
      <c r="B53" s="289" t="s">
        <v>664</v>
      </c>
      <c r="C53" s="294">
        <f>SUMIF('Details of IGR'!$B$4:$B$306,'Codes used in the Budget'!A53,'Details of IGR'!$D$4:$D$306)</f>
        <v>5900000</v>
      </c>
    </row>
    <row r="54" spans="1:3" ht="14.1" customHeight="1">
      <c r="A54" s="279" t="s">
        <v>1260</v>
      </c>
      <c r="B54" s="280" t="s">
        <v>708</v>
      </c>
      <c r="C54" s="294">
        <f>SUMIF('Details of IGR'!$B$4:$B$306,'Codes used in the Budget'!A54,'Details of IGR'!$D$4:$D$306)</f>
        <v>100000</v>
      </c>
    </row>
    <row r="55" spans="1:3" ht="14.1" customHeight="1">
      <c r="A55" s="279" t="s">
        <v>1261</v>
      </c>
      <c r="B55" s="289" t="s">
        <v>672</v>
      </c>
      <c r="C55" s="294">
        <f>SUMIF('Details of IGR'!$B$4:$B$306,'Codes used in the Budget'!A55,'Details of IGR'!$D$4:$D$306)</f>
        <v>450000000</v>
      </c>
    </row>
    <row r="56" spans="1:3" ht="14.1" customHeight="1">
      <c r="A56" s="279" t="s">
        <v>1262</v>
      </c>
      <c r="B56" s="280" t="s">
        <v>1091</v>
      </c>
      <c r="C56" s="294">
        <f>SUMIF('Details of IGR'!$B$4:$B$306,'Codes used in the Budget'!A56,'Details of IGR'!$D$4:$D$306)</f>
        <v>18000000</v>
      </c>
    </row>
    <row r="57" spans="1:3" ht="14.1" customHeight="1">
      <c r="A57" s="279" t="s">
        <v>1263</v>
      </c>
      <c r="B57" s="280" t="s">
        <v>1080</v>
      </c>
      <c r="C57" s="294">
        <f>SUMIF('Details of IGR'!$B$4:$B$306,'Codes used in the Budget'!A57,'Details of IGR'!$D$4:$D$306)</f>
        <v>700000</v>
      </c>
    </row>
    <row r="58" spans="1:3" ht="14.1" customHeight="1">
      <c r="A58" s="279" t="s">
        <v>1264</v>
      </c>
      <c r="B58" s="280" t="s">
        <v>665</v>
      </c>
      <c r="C58" s="294">
        <f>SUMIF('Details of IGR'!$B$4:$B$306,'Codes used in the Budget'!A58,'Details of IGR'!$D$4:$D$306)</f>
        <v>200000</v>
      </c>
    </row>
    <row r="59" spans="1:3" ht="14.1" customHeight="1">
      <c r="A59" s="279" t="s">
        <v>1265</v>
      </c>
      <c r="B59" s="280" t="s">
        <v>1079</v>
      </c>
      <c r="C59" s="294">
        <f>SUMIF('Details of IGR'!$B$4:$B$306,'Codes used in the Budget'!A59,'Details of IGR'!$D$4:$D$306)</f>
        <v>0</v>
      </c>
    </row>
    <row r="60" spans="1:3" ht="14.1" customHeight="1">
      <c r="A60" s="279" t="s">
        <v>1266</v>
      </c>
      <c r="B60" s="280" t="s">
        <v>666</v>
      </c>
      <c r="C60" s="294">
        <f>SUMIF('Details of IGR'!$B$4:$B$306,'Codes used in the Budget'!A60,'Details of IGR'!$D$4:$D$306)</f>
        <v>530000</v>
      </c>
    </row>
    <row r="61" spans="1:3" ht="14.1" customHeight="1">
      <c r="A61" s="279" t="s">
        <v>1267</v>
      </c>
      <c r="B61" s="280" t="s">
        <v>678</v>
      </c>
      <c r="C61" s="294">
        <f>SUMIF('Details of IGR'!$B$4:$B$306,'Codes used in the Budget'!A61,'Details of IGR'!$D$4:$D$306)</f>
        <v>2000000</v>
      </c>
    </row>
    <row r="62" spans="1:3" ht="14.1" customHeight="1">
      <c r="A62" s="279" t="s">
        <v>1268</v>
      </c>
      <c r="B62" s="280" t="s">
        <v>679</v>
      </c>
      <c r="C62" s="294">
        <f>SUMIF('Details of IGR'!$B$4:$B$306,'Codes used in the Budget'!A62,'Details of IGR'!$D$4:$D$306)</f>
        <v>3500000</v>
      </c>
    </row>
    <row r="63" spans="1:3" ht="14.1" customHeight="1">
      <c r="A63" s="279" t="s">
        <v>1269</v>
      </c>
      <c r="B63" s="280" t="s">
        <v>680</v>
      </c>
      <c r="C63" s="294">
        <f>SUMIF('Details of IGR'!$B$4:$B$306,'Codes used in the Budget'!A63,'Details of IGR'!$D$4:$D$306)</f>
        <v>2000000</v>
      </c>
    </row>
    <row r="64" spans="1:3" ht="14.1" customHeight="1">
      <c r="A64" s="279" t="s">
        <v>1270</v>
      </c>
      <c r="B64" s="289" t="s">
        <v>681</v>
      </c>
      <c r="C64" s="294">
        <f>SUMIF('Details of IGR'!$B$4:$B$306,'Codes used in the Budget'!A64,'Details of IGR'!$D$4:$D$306)</f>
        <v>350000</v>
      </c>
    </row>
    <row r="65" spans="1:3" ht="14.1" customHeight="1">
      <c r="A65" s="279" t="s">
        <v>1271</v>
      </c>
      <c r="B65" s="280" t="s">
        <v>589</v>
      </c>
      <c r="C65" s="294">
        <f>SUMIF('Details of IGR'!$B$4:$B$306,'Codes used in the Budget'!A65,'Details of IGR'!$D$4:$D$306)</f>
        <v>1030000</v>
      </c>
    </row>
    <row r="66" spans="1:3" ht="14.1" customHeight="1">
      <c r="A66" s="279" t="s">
        <v>1272</v>
      </c>
      <c r="B66" s="280" t="s">
        <v>709</v>
      </c>
      <c r="C66" s="294">
        <f>SUMIF('Details of IGR'!$B$4:$B$306,'Codes used in the Budget'!A66,'Details of IGR'!$D$4:$D$306)</f>
        <v>0</v>
      </c>
    </row>
    <row r="67" spans="1:3" ht="14.1" customHeight="1">
      <c r="A67" s="279" t="s">
        <v>1273</v>
      </c>
      <c r="B67" s="280" t="s">
        <v>710</v>
      </c>
      <c r="C67" s="294">
        <f>SUMIF('Details of IGR'!$B$4:$B$306,'Codes used in the Budget'!A67,'Details of IGR'!$D$4:$D$306)</f>
        <v>500000</v>
      </c>
    </row>
    <row r="68" spans="1:3" ht="14.1" customHeight="1">
      <c r="A68" s="279" t="s">
        <v>1274</v>
      </c>
      <c r="B68" s="280" t="s">
        <v>590</v>
      </c>
      <c r="C68" s="294">
        <f>SUMIF('Details of IGR'!$B$4:$B$306,'Codes used in the Budget'!A68,'Details of IGR'!$D$4:$D$306)</f>
        <v>450000</v>
      </c>
    </row>
    <row r="69" spans="1:3" ht="14.1" customHeight="1">
      <c r="A69" s="279" t="s">
        <v>1275</v>
      </c>
      <c r="B69" s="280" t="s">
        <v>659</v>
      </c>
      <c r="C69" s="294">
        <f>SUMIF('Details of IGR'!$B$4:$B$306,'Codes used in the Budget'!A69,'Details of IGR'!$D$4:$D$306)</f>
        <v>4000000</v>
      </c>
    </row>
    <row r="70" spans="1:3" ht="14.1" customHeight="1">
      <c r="A70" s="279" t="s">
        <v>1276</v>
      </c>
      <c r="B70" s="280" t="s">
        <v>652</v>
      </c>
      <c r="C70" s="294">
        <f>SUMIF('Details of IGR'!$B$4:$B$306,'Codes used in the Budget'!A70,'Details of IGR'!$D$4:$D$306)</f>
        <v>300000</v>
      </c>
    </row>
    <row r="71" spans="1:3" ht="14.1" customHeight="1">
      <c r="A71" s="279" t="s">
        <v>1277</v>
      </c>
      <c r="B71" s="280" t="s">
        <v>682</v>
      </c>
      <c r="C71" s="294">
        <f>SUMIF('Details of IGR'!$B$4:$B$306,'Codes used in the Budget'!A71,'Details of IGR'!$D$4:$D$306)</f>
        <v>3230000</v>
      </c>
    </row>
    <row r="72" spans="1:3" ht="14.1" customHeight="1">
      <c r="A72" s="279" t="s">
        <v>1278</v>
      </c>
      <c r="B72" s="280" t="s">
        <v>689</v>
      </c>
      <c r="C72" s="294">
        <f>SUMIF('Details of IGR'!$B$4:$B$306,'Codes used in the Budget'!A72,'Details of IGR'!$D$4:$D$306)</f>
        <v>1500000</v>
      </c>
    </row>
    <row r="73" spans="1:3" ht="14.1" customHeight="1">
      <c r="A73" s="279" t="s">
        <v>1279</v>
      </c>
      <c r="B73" s="280" t="s">
        <v>674</v>
      </c>
      <c r="C73" s="294">
        <f>SUMIF('Details of IGR'!$B$4:$B$306,'Codes used in the Budget'!A73,'Details of IGR'!$D$4:$D$306)</f>
        <v>200000</v>
      </c>
    </row>
    <row r="74" spans="1:3" ht="14.1" customHeight="1">
      <c r="A74" s="279" t="s">
        <v>1280</v>
      </c>
      <c r="B74" s="280" t="s">
        <v>1076</v>
      </c>
      <c r="C74" s="294">
        <f>SUMIF('Details of IGR'!$B$4:$B$306,'Codes used in the Budget'!A74,'Details of IGR'!$D$4:$D$306)</f>
        <v>1000000</v>
      </c>
    </row>
    <row r="75" spans="1:3" ht="14.1" customHeight="1">
      <c r="A75" s="279" t="s">
        <v>1281</v>
      </c>
      <c r="B75" s="280" t="s">
        <v>1162</v>
      </c>
      <c r="C75" s="294">
        <f>SUMIF('Details of IGR'!$B$4:$B$306,'Codes used in the Budget'!A75,'Details of IGR'!$D$4:$D$306)</f>
        <v>350000</v>
      </c>
    </row>
    <row r="76" spans="1:3" ht="14.1" customHeight="1">
      <c r="A76" s="279" t="s">
        <v>1282</v>
      </c>
      <c r="B76" s="280" t="s">
        <v>596</v>
      </c>
      <c r="C76" s="294">
        <f>SUMIF('Details of IGR'!$B$4:$B$306,'Codes used in the Budget'!A76,'Details of IGR'!$D$4:$D$306)</f>
        <v>34000000</v>
      </c>
    </row>
    <row r="77" spans="1:3" ht="14.1" customHeight="1">
      <c r="A77" s="279" t="s">
        <v>1283</v>
      </c>
      <c r="B77" s="280" t="s">
        <v>673</v>
      </c>
      <c r="C77" s="294">
        <f>SUMIF('Details of IGR'!$B$4:$B$306,'Codes used in the Budget'!A77,'Details of IGR'!$D$4:$D$306)</f>
        <v>2600000</v>
      </c>
    </row>
    <row r="78" spans="1:3" ht="14.1" customHeight="1">
      <c r="A78" s="279" t="s">
        <v>1284</v>
      </c>
      <c r="B78" s="280" t="s">
        <v>711</v>
      </c>
      <c r="C78" s="294">
        <f>SUMIF('Details of IGR'!$B$4:$B$306,'Codes used in the Budget'!A78,'Details of IGR'!$D$4:$D$306)</f>
        <v>200000</v>
      </c>
    </row>
    <row r="79" spans="1:3" ht="14.1" customHeight="1">
      <c r="A79" s="279" t="s">
        <v>1164</v>
      </c>
      <c r="B79" s="280" t="s">
        <v>683</v>
      </c>
      <c r="C79" s="294">
        <f>SUMIF('Details of IGR'!$B$4:$B$306,'Codes used in the Budget'!A79,'Details of IGR'!$D$4:$D$306)</f>
        <v>800000</v>
      </c>
    </row>
    <row r="80" spans="1:3" ht="14.1" customHeight="1">
      <c r="A80" s="279" t="s">
        <v>1285</v>
      </c>
      <c r="B80" s="280" t="s">
        <v>684</v>
      </c>
      <c r="C80" s="294">
        <f>SUMIF('Details of IGR'!$B$4:$B$306,'Codes used in the Budget'!A80,'Details of IGR'!$D$4:$D$306)</f>
        <v>200000</v>
      </c>
    </row>
    <row r="81" spans="1:3" ht="14.1" customHeight="1">
      <c r="A81" s="279" t="s">
        <v>1286</v>
      </c>
      <c r="B81" s="280" t="s">
        <v>690</v>
      </c>
      <c r="C81" s="294">
        <f>SUMIF('Details of IGR'!$B$4:$B$306,'Codes used in the Budget'!A81,'Details of IGR'!$D$4:$D$306)</f>
        <v>0</v>
      </c>
    </row>
    <row r="82" spans="1:3" ht="14.1" customHeight="1">
      <c r="A82" s="279" t="s">
        <v>1287</v>
      </c>
      <c r="B82" s="280" t="s">
        <v>1097</v>
      </c>
      <c r="C82" s="294">
        <f>SUMIF('Details of IGR'!$B$4:$B$306,'Codes used in the Budget'!A82,'Details of IGR'!$D$4:$D$306)</f>
        <v>200000</v>
      </c>
    </row>
    <row r="83" spans="1:3" ht="14.1" customHeight="1">
      <c r="A83" s="279" t="s">
        <v>1288</v>
      </c>
      <c r="B83" s="280" t="s">
        <v>653</v>
      </c>
      <c r="C83" s="294">
        <f>SUMIF('Details of IGR'!$B$4:$B$306,'Codes used in the Budget'!A83,'Details of IGR'!$D$4:$D$306)</f>
        <v>200000</v>
      </c>
    </row>
    <row r="84" spans="1:3" ht="14.1" customHeight="1">
      <c r="A84" s="279" t="s">
        <v>1289</v>
      </c>
      <c r="B84" s="280" t="s">
        <v>654</v>
      </c>
      <c r="C84" s="294">
        <f>SUMIF('Details of IGR'!$B$4:$B$306,'Codes used in the Budget'!A84,'Details of IGR'!$D$4:$D$306)</f>
        <v>200000</v>
      </c>
    </row>
    <row r="85" spans="1:3" ht="14.1" customHeight="1">
      <c r="A85" s="279" t="s">
        <v>1290</v>
      </c>
      <c r="B85" s="280" t="s">
        <v>712</v>
      </c>
      <c r="C85" s="294">
        <f>SUMIF('Details of IGR'!$B$4:$B$306,'Codes used in the Budget'!A85,'Details of IGR'!$D$4:$D$306)</f>
        <v>100000</v>
      </c>
    </row>
    <row r="86" spans="1:3" ht="14.1" customHeight="1">
      <c r="A86" s="279" t="s">
        <v>1291</v>
      </c>
      <c r="B86" s="280" t="s">
        <v>644</v>
      </c>
      <c r="C86" s="294">
        <f>SUMIF('Details of IGR'!$B$4:$B$306,'Codes used in the Budget'!A86,'Details of IGR'!$D$4:$D$306)</f>
        <v>250000</v>
      </c>
    </row>
    <row r="87" spans="1:3" ht="14.1" customHeight="1">
      <c r="A87" s="279" t="s">
        <v>1292</v>
      </c>
      <c r="B87" s="280" t="s">
        <v>597</v>
      </c>
      <c r="C87" s="294">
        <f>SUMIF('Details of IGR'!$B$4:$B$306,'Codes used in the Budget'!A87,'Details of IGR'!$D$4:$D$306)</f>
        <v>450000</v>
      </c>
    </row>
    <row r="88" spans="1:3" ht="14.1" customHeight="1">
      <c r="A88" s="279" t="s">
        <v>1293</v>
      </c>
      <c r="B88" s="280" t="s">
        <v>625</v>
      </c>
      <c r="C88" s="294">
        <f>SUMIF('Details of IGR'!$B$4:$B$306,'Codes used in the Budget'!A88,'Details of IGR'!$D$4:$D$306)</f>
        <v>100000</v>
      </c>
    </row>
    <row r="89" spans="1:3" ht="14.1" customHeight="1">
      <c r="A89" s="279" t="s">
        <v>1294</v>
      </c>
      <c r="B89" s="280" t="s">
        <v>613</v>
      </c>
      <c r="C89" s="294">
        <f>SUMIF('Details of IGR'!$B$4:$B$306,'Codes used in the Budget'!A89,'Details of IGR'!$D$4:$D$306)</f>
        <v>0</v>
      </c>
    </row>
    <row r="90" spans="1:3" ht="14.1" customHeight="1">
      <c r="A90" s="279" t="s">
        <v>1295</v>
      </c>
      <c r="B90" s="280" t="s">
        <v>1063</v>
      </c>
      <c r="C90" s="294">
        <f>SUMIF('Details of IGR'!$B$4:$B$306,'Codes used in the Budget'!A90,'Details of IGR'!$D$4:$D$306)</f>
        <v>12894000</v>
      </c>
    </row>
    <row r="91" spans="1:3" ht="14.1" customHeight="1">
      <c r="A91" s="279" t="s">
        <v>1296</v>
      </c>
      <c r="B91" s="280" t="s">
        <v>696</v>
      </c>
      <c r="C91" s="294">
        <f>SUMIF('Details of IGR'!$B$4:$B$306,'Codes used in the Budget'!A91,'Details of IGR'!$D$4:$D$306)</f>
        <v>4000000</v>
      </c>
    </row>
    <row r="92" spans="1:3" ht="14.1" customHeight="1">
      <c r="A92" s="279" t="s">
        <v>1297</v>
      </c>
      <c r="B92" s="280" t="s">
        <v>614</v>
      </c>
      <c r="C92" s="294">
        <f>SUMIF('Details of IGR'!$B$4:$B$306,'Codes used in the Budget'!A92,'Details of IGR'!$D$4:$D$306)</f>
        <v>1000000</v>
      </c>
    </row>
    <row r="93" spans="1:3" ht="14.1" customHeight="1">
      <c r="A93" s="279" t="s">
        <v>1298</v>
      </c>
      <c r="B93" s="289" t="s">
        <v>615</v>
      </c>
      <c r="C93" s="294">
        <f>SUMIF('Details of IGR'!$B$4:$B$306,'Codes used in the Budget'!A93,'Details of IGR'!$D$4:$D$306)</f>
        <v>0</v>
      </c>
    </row>
    <row r="94" spans="1:3" ht="14.1" customHeight="1">
      <c r="A94" s="279" t="s">
        <v>1299</v>
      </c>
      <c r="B94" s="289" t="s">
        <v>626</v>
      </c>
      <c r="C94" s="294">
        <f>SUMIF('Details of IGR'!$B$4:$B$306,'Codes used in the Budget'!A94,'Details of IGR'!$D$4:$D$306)</f>
        <v>15000000</v>
      </c>
    </row>
    <row r="95" spans="1:3" ht="14.1" customHeight="1">
      <c r="A95" s="279" t="s">
        <v>1300</v>
      </c>
      <c r="B95" s="280" t="s">
        <v>1098</v>
      </c>
      <c r="C95" s="294">
        <f>SUMIF('Details of IGR'!$B$4:$B$306,'Codes used in the Budget'!A95,'Details of IGR'!$D$4:$D$306)</f>
        <v>0</v>
      </c>
    </row>
    <row r="96" spans="1:3" ht="14.1" customHeight="1">
      <c r="A96" s="279" t="s">
        <v>1301</v>
      </c>
      <c r="B96" s="280" t="s">
        <v>1092</v>
      </c>
      <c r="C96" s="294">
        <f>SUMIF('Details of IGR'!$B$4:$B$306,'Codes used in the Budget'!A96,'Details of IGR'!$D$4:$D$306)</f>
        <v>62000000</v>
      </c>
    </row>
    <row r="97" spans="1:3" ht="14.1" customHeight="1">
      <c r="A97" s="279" t="s">
        <v>1302</v>
      </c>
      <c r="B97" s="280" t="s">
        <v>616</v>
      </c>
      <c r="C97" s="294">
        <f>SUMIF('Details of IGR'!$B$4:$B$306,'Codes used in the Budget'!A97,'Details of IGR'!$D$4:$D$306)</f>
        <v>149482668</v>
      </c>
    </row>
    <row r="98" spans="1:3" ht="14.1" customHeight="1">
      <c r="A98" s="279" t="s">
        <v>1303</v>
      </c>
      <c r="B98" s="280" t="s">
        <v>667</v>
      </c>
      <c r="C98" s="294">
        <f>SUMIF('Details of IGR'!$B$4:$B$306,'Codes used in the Budget'!A98,'Details of IGR'!$D$4:$D$306)</f>
        <v>5000000</v>
      </c>
    </row>
    <row r="99" spans="1:3" ht="14.1" customHeight="1">
      <c r="A99" s="279" t="s">
        <v>1304</v>
      </c>
      <c r="B99" s="280" t="s">
        <v>668</v>
      </c>
      <c r="C99" s="294">
        <f>SUMIF('Details of IGR'!$B$4:$B$306,'Codes used in the Budget'!A99,'Details of IGR'!$D$4:$D$306)</f>
        <v>100000</v>
      </c>
    </row>
    <row r="100" spans="1:3" ht="14.1" customHeight="1">
      <c r="A100" s="279" t="s">
        <v>1305</v>
      </c>
      <c r="B100" s="280" t="s">
        <v>1096</v>
      </c>
      <c r="C100" s="294">
        <f>SUMIF('Details of IGR'!$B$4:$B$306,'Codes used in the Budget'!A100,'Details of IGR'!$D$4:$D$306)</f>
        <v>5000000</v>
      </c>
    </row>
    <row r="101" spans="1:3" ht="14.1" customHeight="1">
      <c r="A101" s="279" t="s">
        <v>1306</v>
      </c>
      <c r="B101" s="280" t="s">
        <v>1095</v>
      </c>
      <c r="C101" s="294">
        <f>SUMIF('Details of IGR'!$B$4:$B$306,'Codes used in the Budget'!A101,'Details of IGR'!$D$4:$D$306)</f>
        <v>1000000</v>
      </c>
    </row>
    <row r="102" spans="1:3" ht="14.1" customHeight="1">
      <c r="A102" s="279" t="s">
        <v>1307</v>
      </c>
      <c r="B102" s="280" t="s">
        <v>1099</v>
      </c>
      <c r="C102" s="294">
        <f>SUMIF('Details of IGR'!$B$4:$B$306,'Codes used in the Budget'!A102,'Details of IGR'!$D$4:$D$306)</f>
        <v>1300000</v>
      </c>
    </row>
    <row r="103" spans="1:3" ht="14.1" customHeight="1">
      <c r="A103" s="279" t="s">
        <v>1308</v>
      </c>
      <c r="B103" s="280" t="s">
        <v>1090</v>
      </c>
      <c r="C103" s="294">
        <f>SUMIF('Details of IGR'!$B$4:$B$306,'Codes used in the Budget'!A103,'Details of IGR'!$D$4:$D$306)</f>
        <v>12000000</v>
      </c>
    </row>
    <row r="104" spans="1:3" ht="14.1" customHeight="1">
      <c r="A104" s="279" t="s">
        <v>1309</v>
      </c>
      <c r="B104" s="280" t="s">
        <v>1074</v>
      </c>
      <c r="C104" s="294">
        <f>SUMIF('Details of IGR'!$B$4:$B$306,'Codes used in the Budget'!A104,'Details of IGR'!$D$4:$D$306)</f>
        <v>4770000</v>
      </c>
    </row>
    <row r="105" spans="1:3" ht="14.1" customHeight="1">
      <c r="A105" s="279" t="s">
        <v>1310</v>
      </c>
      <c r="B105" s="280" t="s">
        <v>1078</v>
      </c>
      <c r="C105" s="294">
        <f>SUMIF('Details of IGR'!$B$4:$B$306,'Codes used in the Budget'!A105,'Details of IGR'!$D$4:$D$306)</f>
        <v>300000</v>
      </c>
    </row>
    <row r="106" spans="1:3" ht="14.1" customHeight="1">
      <c r="A106" s="279" t="s">
        <v>1311</v>
      </c>
      <c r="B106" s="280" t="s">
        <v>1096</v>
      </c>
      <c r="C106" s="294">
        <f>SUMIF('Details of IGR'!$B$4:$B$306,'Codes used in the Budget'!A106,'Details of IGR'!$D$4:$D$306)</f>
        <v>3000000</v>
      </c>
    </row>
    <row r="107" spans="1:3" ht="14.1" customHeight="1">
      <c r="A107" s="279" t="s">
        <v>1312</v>
      </c>
      <c r="B107" s="280" t="s">
        <v>1081</v>
      </c>
      <c r="C107" s="294">
        <f>SUMIF('Details of IGR'!$B$4:$B$306,'Codes used in the Budget'!A107,'Details of IGR'!$D$4:$D$306)</f>
        <v>2000000</v>
      </c>
    </row>
    <row r="108" spans="1:3" ht="14.1" customHeight="1">
      <c r="A108" s="279" t="s">
        <v>1313</v>
      </c>
      <c r="B108" s="280" t="s">
        <v>1088</v>
      </c>
      <c r="C108" s="294">
        <f>SUMIF('Details of IGR'!$B$4:$B$306,'Codes used in the Budget'!A108,'Details of IGR'!$D$4:$D$306)</f>
        <v>7600000</v>
      </c>
    </row>
    <row r="109" spans="1:3" ht="14.1" customHeight="1">
      <c r="A109" s="279" t="s">
        <v>1314</v>
      </c>
      <c r="B109" s="280" t="s">
        <v>1077</v>
      </c>
      <c r="C109" s="294">
        <f>SUMIF('Details of IGR'!$B$4:$B$306,'Codes used in the Budget'!A109,'Details of IGR'!$D$4:$D$306)</f>
        <v>8054000</v>
      </c>
    </row>
    <row r="110" spans="1:3" ht="14.1" customHeight="1">
      <c r="A110" s="279" t="s">
        <v>1315</v>
      </c>
      <c r="B110" s="289" t="s">
        <v>1086</v>
      </c>
      <c r="C110" s="294">
        <f>SUMIF('Details of IGR'!$B$4:$B$306,'Codes used in the Budget'!A110,'Details of IGR'!$D$4:$D$306)</f>
        <v>15500000</v>
      </c>
    </row>
    <row r="111" spans="1:3" ht="14.1" customHeight="1">
      <c r="A111" s="279" t="s">
        <v>1316</v>
      </c>
      <c r="B111" s="280" t="s">
        <v>655</v>
      </c>
      <c r="C111" s="294">
        <f>SUMIF('Details of IGR'!$B$4:$B$306,'Codes used in the Budget'!A111,'Details of IGR'!$D$4:$D$306)</f>
        <v>1000000</v>
      </c>
    </row>
    <row r="112" spans="1:3" ht="14.1" customHeight="1">
      <c r="A112" s="279" t="s">
        <v>1317</v>
      </c>
      <c r="B112" s="280" t="s">
        <v>591</v>
      </c>
      <c r="C112" s="294">
        <f>SUMIF('Details of IGR'!$B$4:$B$306,'Codes used in the Budget'!A112,'Details of IGR'!$D$4:$D$306)</f>
        <v>600000</v>
      </c>
    </row>
    <row r="113" spans="1:3" ht="14.1" customHeight="1">
      <c r="A113" s="279" t="s">
        <v>1318</v>
      </c>
      <c r="B113" s="289" t="s">
        <v>621</v>
      </c>
      <c r="C113" s="294">
        <f>SUMIF('Details of IGR'!$B$4:$B$306,'Codes used in the Budget'!A113,'Details of IGR'!$D$4:$D$306)</f>
        <v>2000000</v>
      </c>
    </row>
    <row r="114" spans="1:3" ht="14.1" customHeight="1">
      <c r="A114" s="279" t="s">
        <v>1319</v>
      </c>
      <c r="B114" s="289" t="s">
        <v>594</v>
      </c>
      <c r="C114" s="294">
        <f>SUMIF('Details of IGR'!$B$4:$B$306,'Codes used in the Budget'!A114,'Details of IGR'!$D$4:$D$306)</f>
        <v>137000000</v>
      </c>
    </row>
    <row r="115" spans="1:3" ht="14.1" customHeight="1">
      <c r="A115" s="279" t="s">
        <v>1320</v>
      </c>
      <c r="B115" s="289" t="s">
        <v>669</v>
      </c>
      <c r="C115" s="294">
        <f>SUMIF('Details of IGR'!$B$4:$B$306,'Codes used in the Budget'!A115,'Details of IGR'!$D$4:$D$306)</f>
        <v>800000</v>
      </c>
    </row>
    <row r="116" spans="1:3" ht="14.1" customHeight="1">
      <c r="A116" s="279" t="s">
        <v>1321</v>
      </c>
      <c r="B116" s="280" t="s">
        <v>627</v>
      </c>
      <c r="C116" s="294">
        <f>SUMIF('Details of IGR'!$B$4:$B$306,'Codes used in the Budget'!A116,'Details of IGR'!$D$4:$D$306)</f>
        <v>200000000</v>
      </c>
    </row>
    <row r="117" spans="1:3" ht="14.1" customHeight="1">
      <c r="A117" s="279" t="s">
        <v>1322</v>
      </c>
      <c r="B117" s="280" t="s">
        <v>649</v>
      </c>
      <c r="C117" s="294">
        <f>SUMIF('Details of IGR'!$B$4:$B$306,'Codes used in the Budget'!A117,'Details of IGR'!$D$4:$D$306)</f>
        <v>130000000</v>
      </c>
    </row>
    <row r="118" spans="1:3" ht="14.1" customHeight="1">
      <c r="A118" s="279" t="s">
        <v>1323</v>
      </c>
      <c r="B118" s="280" t="s">
        <v>670</v>
      </c>
      <c r="C118" s="294">
        <f>SUMIF('Details of IGR'!$B$4:$B$306,'Codes used in the Budget'!A118,'Details of IGR'!$D$4:$D$306)</f>
        <v>300000</v>
      </c>
    </row>
    <row r="119" spans="1:3" ht="14.1" customHeight="1">
      <c r="A119" s="279" t="s">
        <v>1324</v>
      </c>
      <c r="B119" s="280" t="s">
        <v>628</v>
      </c>
      <c r="C119" s="294">
        <f>SUMIF('Details of IGR'!$B$4:$B$306,'Codes used in the Budget'!A119,'Details of IGR'!$D$4:$D$306)</f>
        <v>100000000</v>
      </c>
    </row>
    <row r="120" spans="1:3" ht="14.1" customHeight="1">
      <c r="A120" s="279" t="s">
        <v>1325</v>
      </c>
      <c r="B120" s="280" t="s">
        <v>671</v>
      </c>
      <c r="C120" s="294">
        <f>SUMIF('Details of IGR'!$B$4:$B$306,'Codes used in the Budget'!A120,'Details of IGR'!$D$4:$D$306)</f>
        <v>15000000</v>
      </c>
    </row>
    <row r="121" spans="1:3" ht="14.1" customHeight="1">
      <c r="A121" s="279" t="s">
        <v>1326</v>
      </c>
      <c r="B121" s="280" t="s">
        <v>304</v>
      </c>
      <c r="C121" s="294">
        <f>SUMIF('Details of IGR'!$B$4:$B$306,'Codes used in the Budget'!A121,'Details of IGR'!$D$4:$D$306)</f>
        <v>105000000</v>
      </c>
    </row>
    <row r="122" spans="1:3" ht="14.1" customHeight="1">
      <c r="A122" s="279" t="s">
        <v>1327</v>
      </c>
      <c r="B122" s="280" t="s">
        <v>617</v>
      </c>
      <c r="C122" s="294">
        <f>SUMIF('Details of IGR'!$B$4:$B$306,'Codes used in the Budget'!A122,'Details of IGR'!$D$4:$D$306)</f>
        <v>0</v>
      </c>
    </row>
    <row r="123" spans="1:3" ht="14.1" customHeight="1">
      <c r="A123" s="279" t="s">
        <v>1328</v>
      </c>
      <c r="B123" s="280" t="s">
        <v>629</v>
      </c>
      <c r="C123" s="294">
        <f>SUMIF('Details of IGR'!$B$4:$B$306,'Codes used in the Budget'!A123,'Details of IGR'!$D$4:$D$306)</f>
        <v>100000000</v>
      </c>
    </row>
    <row r="124" spans="1:3" ht="14.1" customHeight="1">
      <c r="A124" s="279" t="s">
        <v>1329</v>
      </c>
      <c r="B124" s="280" t="s">
        <v>1087</v>
      </c>
      <c r="C124" s="294">
        <f>SUMIF('Details of IGR'!$B$4:$B$306,'Codes used in the Budget'!A124,'Details of IGR'!$D$4:$D$306)</f>
        <v>70000</v>
      </c>
    </row>
    <row r="125" spans="1:3" ht="14.1" customHeight="1">
      <c r="A125" s="279" t="s">
        <v>1330</v>
      </c>
      <c r="B125" s="280" t="s">
        <v>698</v>
      </c>
      <c r="C125" s="294">
        <f>SUMIF('Details of IGR'!$B$4:$B$306,'Codes used in the Budget'!A125,'Details of IGR'!$D$4:$D$306)</f>
        <v>3000000</v>
      </c>
    </row>
    <row r="126" spans="1:3" ht="14.1" customHeight="1">
      <c r="A126" s="279" t="s">
        <v>1331</v>
      </c>
      <c r="B126" s="280" t="s">
        <v>1149</v>
      </c>
      <c r="C126" s="294">
        <f>SUMIF('Details of IGR'!$B$4:$B$306,'Codes used in the Budget'!A126,'Details of IGR'!$D$4:$D$306)</f>
        <v>10000000</v>
      </c>
    </row>
    <row r="127" spans="1:3" ht="14.1" customHeight="1">
      <c r="A127" s="279"/>
      <c r="B127" s="308" t="s">
        <v>713</v>
      </c>
      <c r="C127" s="307">
        <f>SUM(C3:C126)</f>
        <v>5442495668</v>
      </c>
    </row>
    <row r="128" spans="1:3" ht="14.1" customHeight="1">
      <c r="A128" s="291"/>
      <c r="B128" s="292" t="s">
        <v>1333</v>
      </c>
      <c r="C128" s="294"/>
    </row>
    <row r="129" spans="1:3" ht="14.1" customHeight="1">
      <c r="A129" s="142" t="s">
        <v>24</v>
      </c>
      <c r="B129" s="295" t="s">
        <v>306</v>
      </c>
      <c r="C129" s="294">
        <f>SUMIF(Recurrent!$C$4:$C$1763,'Codes used in the Budget'!B129,Recurrent!$H$4:$H$1763)</f>
        <v>29386790819.84</v>
      </c>
    </row>
    <row r="130" spans="1:3" ht="14.1" customHeight="1">
      <c r="A130" s="168" t="s">
        <v>879</v>
      </c>
      <c r="B130" s="296" t="s">
        <v>880</v>
      </c>
      <c r="C130" s="294">
        <f>SUMIF(Recurrent!$B$4:$B$1763,'Codes used in the Budget'!A130,Recurrent!$H$4:$H$1763)</f>
        <v>180542000</v>
      </c>
    </row>
    <row r="131" spans="1:3" ht="14.1" customHeight="1">
      <c r="A131" s="145" t="s">
        <v>484</v>
      </c>
      <c r="B131" s="296" t="s">
        <v>878</v>
      </c>
      <c r="C131" s="294">
        <f>SUMIF(Recurrent!$B$4:$B$1763,'Codes used in the Budget'!A131,Recurrent!$H$4:$H$1763)</f>
        <v>50000000</v>
      </c>
    </row>
    <row r="132" spans="1:3" ht="14.1" customHeight="1">
      <c r="A132" s="168" t="s">
        <v>876</v>
      </c>
      <c r="B132" s="296" t="s">
        <v>877</v>
      </c>
      <c r="C132" s="294">
        <f>SUMIF(Recurrent!$B$4:$B$1763,'Codes used in the Budget'!A132,Recurrent!$H$4:$H$1763)</f>
        <v>50000000</v>
      </c>
    </row>
    <row r="133" spans="1:3" ht="14.1" customHeight="1">
      <c r="A133" s="168" t="s">
        <v>881</v>
      </c>
      <c r="B133" s="296" t="s">
        <v>884</v>
      </c>
      <c r="C133" s="294">
        <f>SUMIF(Recurrent!$B$4:$B$1763,'Codes used in the Budget'!A133,Recurrent!$H$4:$H$1763)</f>
        <v>50000000</v>
      </c>
    </row>
    <row r="134" spans="1:3" ht="14.1" customHeight="1">
      <c r="A134" s="168" t="s">
        <v>882</v>
      </c>
      <c r="B134" s="296" t="s">
        <v>883</v>
      </c>
      <c r="C134" s="294">
        <f>SUMIF(Recurrent!$B$4:$B$1763,'Codes used in the Budget'!A134,Recurrent!$H$4:$H$1763)</f>
        <v>50000000</v>
      </c>
    </row>
    <row r="135" spans="1:3" ht="14.1" customHeight="1">
      <c r="A135" s="142" t="s">
        <v>846</v>
      </c>
      <c r="B135" s="295" t="s">
        <v>847</v>
      </c>
      <c r="C135" s="294">
        <f>SUMIF(Recurrent!$B$4:$B$1763,'Codes used in the Budget'!A135,Recurrent!$H$4:$H$1763)</f>
        <v>1400000000</v>
      </c>
    </row>
    <row r="136" spans="1:3" ht="14.1" customHeight="1">
      <c r="A136" s="142" t="s">
        <v>849</v>
      </c>
      <c r="B136" s="295" t="s">
        <v>850</v>
      </c>
      <c r="C136" s="294">
        <f>SUMIF(Recurrent!$B$4:$B$1763,'Codes used in the Budget'!A136,Recurrent!$H$4:$H$1763)</f>
        <v>1900000000</v>
      </c>
    </row>
    <row r="137" spans="1:3" ht="14.1" customHeight="1">
      <c r="A137" s="142" t="s">
        <v>851</v>
      </c>
      <c r="B137" s="295" t="s">
        <v>852</v>
      </c>
      <c r="C137" s="294">
        <f>SUMIF(Recurrent!$B$4:$B$1763,'Codes used in the Budget'!A137,Recurrent!$H$4:$H$1763)</f>
        <v>400000000</v>
      </c>
    </row>
    <row r="138" spans="1:3" ht="14.1" customHeight="1">
      <c r="A138" s="145" t="s">
        <v>25</v>
      </c>
      <c r="B138" s="295" t="s">
        <v>60</v>
      </c>
      <c r="C138" s="294">
        <f>SUMIF(Recurrent!$B$4:$B$1763,'Codes used in the Budget'!A138,Recurrent!$H$4:$H$1763)</f>
        <v>381507833</v>
      </c>
    </row>
    <row r="139" spans="1:3" ht="14.1" customHeight="1">
      <c r="A139" s="142" t="s">
        <v>2</v>
      </c>
      <c r="B139" s="295" t="s">
        <v>62</v>
      </c>
      <c r="C139" s="294">
        <f>SUMIF(Recurrent!$B$4:$B$1763,'Codes used in the Budget'!A139,Recurrent!$H$4:$H$1763)</f>
        <v>943701167</v>
      </c>
    </row>
    <row r="140" spans="1:3" ht="14.1" customHeight="1">
      <c r="A140" s="142" t="s">
        <v>344</v>
      </c>
      <c r="B140" s="295" t="s">
        <v>345</v>
      </c>
      <c r="C140" s="294">
        <f>SUMIF(Recurrent!$B$4:$B$1763,'Codes used in the Budget'!A140,Recurrent!$H$4:$H$1763)</f>
        <v>122667820</v>
      </c>
    </row>
    <row r="141" spans="1:3" ht="14.1" customHeight="1">
      <c r="A141" s="142" t="s">
        <v>281</v>
      </c>
      <c r="B141" s="295" t="s">
        <v>282</v>
      </c>
      <c r="C141" s="294">
        <f>SUMIF(Recurrent!$B$4:$B$1763,'Codes used in the Budget'!A141,Recurrent!$H$4:$H$1763)</f>
        <v>903967500</v>
      </c>
    </row>
    <row r="142" spans="1:3" ht="14.1" customHeight="1">
      <c r="A142" s="142" t="s">
        <v>1183</v>
      </c>
      <c r="B142" s="295" t="s">
        <v>85</v>
      </c>
      <c r="C142" s="294">
        <f>SUMIF(Recurrent!$B$4:$B$1763,'Codes used in the Budget'!A142,Recurrent!$H$4:$H$1763)</f>
        <v>2000000</v>
      </c>
    </row>
    <row r="143" spans="1:3" ht="14.1" customHeight="1">
      <c r="A143" s="142" t="s">
        <v>69</v>
      </c>
      <c r="B143" s="295" t="s">
        <v>97</v>
      </c>
      <c r="C143" s="294">
        <f>SUMIF(Recurrent!$B$4:$B$1763,'Codes used in the Budget'!A143,Recurrent!$H$4:$H$1763)</f>
        <v>407204286.07999998</v>
      </c>
    </row>
    <row r="144" spans="1:3" ht="14.1" customHeight="1">
      <c r="A144" s="142" t="s">
        <v>425</v>
      </c>
      <c r="B144" s="295" t="s">
        <v>426</v>
      </c>
      <c r="C144" s="294">
        <f>SUMIF(Recurrent!$B$4:$B$1763,'Codes used in the Budget'!A144,Recurrent!$H$4:$H$1763)</f>
        <v>250000</v>
      </c>
    </row>
    <row r="145" spans="1:3" ht="14.1" customHeight="1">
      <c r="A145" s="142" t="s">
        <v>122</v>
      </c>
      <c r="B145" s="295" t="s">
        <v>123</v>
      </c>
      <c r="C145" s="294">
        <f>SUMIF(Recurrent!$B$4:$B$1763,'Codes used in the Budget'!A145,Recurrent!$H$4:$H$1763)</f>
        <v>44012000</v>
      </c>
    </row>
    <row r="146" spans="1:3" ht="14.1" customHeight="1">
      <c r="A146" s="142" t="s">
        <v>178</v>
      </c>
      <c r="B146" s="295" t="s">
        <v>179</v>
      </c>
      <c r="C146" s="294">
        <f>SUMIF(Recurrent!$B$4:$B$1763,'Codes used in the Budget'!A146,Recurrent!$H$4:$H$1763)</f>
        <v>200000</v>
      </c>
    </row>
    <row r="147" spans="1:3" ht="14.1" customHeight="1">
      <c r="A147" s="142" t="s">
        <v>100</v>
      </c>
      <c r="B147" s="295" t="s">
        <v>101</v>
      </c>
      <c r="C147" s="294">
        <f>SUMIF(Recurrent!$B$4:$B$1763,'Codes used in the Budget'!A147,Recurrent!$H$4:$H$1763)</f>
        <v>5480000</v>
      </c>
    </row>
    <row r="148" spans="1:3" ht="14.1" customHeight="1">
      <c r="A148" s="142" t="s">
        <v>180</v>
      </c>
      <c r="B148" s="295" t="s">
        <v>181</v>
      </c>
      <c r="C148" s="294">
        <f>SUMIF(Recurrent!$B$4:$B$1763,'Codes used in the Budget'!A148,Recurrent!$H$4:$H$1763)</f>
        <v>500000</v>
      </c>
    </row>
    <row r="149" spans="1:3" ht="14.1" customHeight="1">
      <c r="A149" s="142" t="s">
        <v>3</v>
      </c>
      <c r="B149" s="295" t="s">
        <v>4</v>
      </c>
      <c r="C149" s="294">
        <f>SUMIF(Recurrent!$B$4:$B$1763,'Codes used in the Budget'!A149,Recurrent!$H$4:$H$1763)</f>
        <v>297367000</v>
      </c>
    </row>
    <row r="150" spans="1:3" ht="14.1" customHeight="1">
      <c r="A150" s="142" t="s">
        <v>776</v>
      </c>
      <c r="B150" s="295" t="s">
        <v>777</v>
      </c>
      <c r="C150" s="294">
        <f>SUMIF(Recurrent!$B$4:$B$1763,'Codes used in the Budget'!A150,Recurrent!$H$4:$H$1763)</f>
        <v>7000000</v>
      </c>
    </row>
    <row r="151" spans="1:3" ht="14.1" customHeight="1">
      <c r="A151" s="142" t="s">
        <v>88</v>
      </c>
      <c r="B151" s="295" t="s">
        <v>89</v>
      </c>
      <c r="C151" s="294">
        <f>SUMIF(Recurrent!$B$4:$B$1763,'Codes used in the Budget'!A151,Recurrent!$H$4:$H$1763)</f>
        <v>8951000</v>
      </c>
    </row>
    <row r="152" spans="1:3" ht="14.1" customHeight="1">
      <c r="A152" s="142" t="s">
        <v>102</v>
      </c>
      <c r="B152" s="295" t="s">
        <v>103</v>
      </c>
      <c r="C152" s="294">
        <f>SUMIF(Recurrent!$B$4:$B$1763,'Codes used in the Budget'!A152,Recurrent!$H$4:$H$1763)</f>
        <v>2627500</v>
      </c>
    </row>
    <row r="153" spans="1:3" ht="14.1" customHeight="1">
      <c r="A153" s="142" t="s">
        <v>52</v>
      </c>
      <c r="B153" s="295" t="s">
        <v>53</v>
      </c>
      <c r="C153" s="294">
        <f>SUMIF(Recurrent!$B$4:$B$1763,'Codes used in the Budget'!A153,Recurrent!$H$4:$H$1763)</f>
        <v>362820000</v>
      </c>
    </row>
    <row r="154" spans="1:3" ht="14.1" customHeight="1">
      <c r="A154" s="142" t="s">
        <v>126</v>
      </c>
      <c r="B154" s="295" t="s">
        <v>127</v>
      </c>
      <c r="C154" s="294">
        <f>SUMIF(Recurrent!$B$4:$B$1763,'Codes used in the Budget'!A154,Recurrent!$H$4:$H$1763)</f>
        <v>50505000</v>
      </c>
    </row>
    <row r="155" spans="1:3" ht="14.1" customHeight="1">
      <c r="A155" s="142" t="s">
        <v>111</v>
      </c>
      <c r="B155" s="295" t="s">
        <v>112</v>
      </c>
      <c r="C155" s="294">
        <f>SUMIF(Recurrent!$B$4:$B$1763,'Codes used in the Budget'!A155,Recurrent!$H$4:$H$1763)</f>
        <v>624866000</v>
      </c>
    </row>
    <row r="156" spans="1:3" ht="14.1" customHeight="1">
      <c r="A156" s="142" t="s">
        <v>146</v>
      </c>
      <c r="B156" s="295" t="s">
        <v>147</v>
      </c>
      <c r="C156" s="294">
        <f>SUMIF(Recurrent!$B$4:$B$1763,'Codes used in the Budget'!A156,Recurrent!$H$4:$H$1763)</f>
        <v>34593000</v>
      </c>
    </row>
    <row r="157" spans="1:3" ht="14.1" customHeight="1">
      <c r="A157" s="142" t="s">
        <v>5</v>
      </c>
      <c r="B157" s="295" t="s">
        <v>6</v>
      </c>
      <c r="C157" s="294">
        <f>SUMIF(Recurrent!$B$4:$B$1763,'Codes used in the Budget'!A157,Recurrent!$H$4:$H$1763)</f>
        <v>171441000</v>
      </c>
    </row>
    <row r="158" spans="1:3" ht="14.1" customHeight="1">
      <c r="A158" s="142" t="s">
        <v>74</v>
      </c>
      <c r="B158" s="295" t="s">
        <v>75</v>
      </c>
      <c r="C158" s="294">
        <f>SUMIF(Recurrent!$B$4:$B$1763,'Codes used in the Budget'!A158,Recurrent!$H$4:$H$1763)</f>
        <v>304154166</v>
      </c>
    </row>
    <row r="159" spans="1:3" ht="14.1" customHeight="1">
      <c r="A159" s="142" t="s">
        <v>76</v>
      </c>
      <c r="B159" s="295" t="s">
        <v>77</v>
      </c>
      <c r="C159" s="294">
        <f>SUMIF(Recurrent!$B$4:$B$1763,'Codes used in the Budget'!A159,Recurrent!$H$4:$H$1763)</f>
        <v>1177153248</v>
      </c>
    </row>
    <row r="160" spans="1:3" ht="14.1" customHeight="1">
      <c r="A160" s="142" t="s">
        <v>182</v>
      </c>
      <c r="B160" s="295" t="s">
        <v>874</v>
      </c>
      <c r="C160" s="294">
        <f>SUMIF(Recurrent!$B$4:$B$1763,'Codes used in the Budget'!A160,Recurrent!$H$4:$H$1763)</f>
        <v>10550000</v>
      </c>
    </row>
    <row r="161" spans="1:3" ht="14.1" customHeight="1">
      <c r="A161" s="142" t="s">
        <v>184</v>
      </c>
      <c r="B161" s="295" t="s">
        <v>185</v>
      </c>
      <c r="C161" s="294">
        <f>SUMIF(Recurrent!$B$4:$B$1763,'Codes used in the Budget'!A161,Recurrent!$H$4:$H$1763)</f>
        <v>3200000</v>
      </c>
    </row>
    <row r="162" spans="1:3" ht="14.1" customHeight="1">
      <c r="A162" s="142" t="s">
        <v>215</v>
      </c>
      <c r="B162" s="295" t="s">
        <v>216</v>
      </c>
      <c r="C162" s="294">
        <f>SUMIF(Recurrent!$B$4:$B$1763,'Codes used in the Budget'!A162,Recurrent!$H$4:$H$1763)</f>
        <v>65000000</v>
      </c>
    </row>
    <row r="163" spans="1:3" ht="14.1" customHeight="1">
      <c r="A163" s="145" t="s">
        <v>32</v>
      </c>
      <c r="B163" s="295" t="s">
        <v>371</v>
      </c>
      <c r="C163" s="294">
        <f>SUMIF(Recurrent!$B$4:$B$1763,'Codes used in the Budget'!A163,Recurrent!$H$4:$H$1763)</f>
        <v>406987667</v>
      </c>
    </row>
    <row r="164" spans="1:3" ht="14.1" customHeight="1">
      <c r="A164" s="142" t="s">
        <v>63</v>
      </c>
      <c r="B164" s="295" t="s">
        <v>78</v>
      </c>
      <c r="C164" s="294">
        <f>SUMIF(Recurrent!$B$4:$B$1763,'Codes used in the Budget'!A164,Recurrent!$H$4:$H$1763)</f>
        <v>39305000</v>
      </c>
    </row>
    <row r="165" spans="1:3" ht="14.1" customHeight="1">
      <c r="A165" s="142" t="s">
        <v>7</v>
      </c>
      <c r="B165" s="295" t="s">
        <v>8</v>
      </c>
      <c r="C165" s="294">
        <f>SUMIF(Recurrent!$B$4:$B$1763,'Codes used in the Budget'!A165,Recurrent!$H$4:$H$1763)</f>
        <v>44564000</v>
      </c>
    </row>
    <row r="166" spans="1:3" ht="14.1" customHeight="1">
      <c r="A166" s="142" t="s">
        <v>34</v>
      </c>
      <c r="B166" s="295" t="s">
        <v>823</v>
      </c>
      <c r="C166" s="294">
        <f>SUMIF(Recurrent!$B$4:$B$1763,'Codes used in the Budget'!A166,Recurrent!$H$4:$H$1763)</f>
        <v>48632500</v>
      </c>
    </row>
    <row r="167" spans="1:3" ht="14.1" customHeight="1">
      <c r="A167" s="142" t="s">
        <v>9</v>
      </c>
      <c r="B167" s="295" t="s">
        <v>10</v>
      </c>
      <c r="C167" s="294">
        <f>SUMIF(Recurrent!$B$4:$B$1763,'Codes used in the Budget'!A167,Recurrent!$H$4:$H$1763)</f>
        <v>242445000</v>
      </c>
    </row>
    <row r="168" spans="1:3" ht="14.1" customHeight="1">
      <c r="A168" s="142" t="s">
        <v>11</v>
      </c>
      <c r="B168" s="295" t="s">
        <v>12</v>
      </c>
      <c r="C168" s="294">
        <f>SUMIF(Recurrent!$B$4:$B$1763,'Codes used in the Budget'!A168,Recurrent!$H$4:$H$1763)</f>
        <v>2435213000</v>
      </c>
    </row>
    <row r="169" spans="1:3" ht="14.1" customHeight="1">
      <c r="A169" s="142" t="s">
        <v>158</v>
      </c>
      <c r="B169" s="295" t="s">
        <v>159</v>
      </c>
      <c r="C169" s="294">
        <f>SUMIF(Recurrent!$B$4:$B$1763,'Codes used in the Budget'!A169,Recurrent!$H$4:$H$1763)</f>
        <v>2570000</v>
      </c>
    </row>
    <row r="170" spans="1:3" ht="14.1" customHeight="1">
      <c r="A170" s="142" t="s">
        <v>128</v>
      </c>
      <c r="B170" s="295" t="s">
        <v>129</v>
      </c>
      <c r="C170" s="294">
        <f>SUMIF(Recurrent!$B$4:$B$1763,'Codes used in the Budget'!A170,Recurrent!$H$4:$H$1763)</f>
        <v>20000000</v>
      </c>
    </row>
    <row r="171" spans="1:3" ht="14.1" customHeight="1">
      <c r="A171" s="142" t="s">
        <v>13</v>
      </c>
      <c r="B171" s="295" t="s">
        <v>14</v>
      </c>
      <c r="C171" s="294">
        <f>SUMIF(Recurrent!$B$4:$B$1763,'Codes used in the Budget'!A171,Recurrent!$H$4:$H$1763)</f>
        <v>892118500</v>
      </c>
    </row>
    <row r="172" spans="1:3" ht="14.1" customHeight="1">
      <c r="A172" s="142" t="s">
        <v>130</v>
      </c>
      <c r="B172" s="295" t="s">
        <v>131</v>
      </c>
      <c r="C172" s="294">
        <f>SUMIF(Recurrent!$B$4:$B$1763,'Codes used in the Budget'!A172,Recurrent!$H$4:$H$1763)</f>
        <v>0</v>
      </c>
    </row>
    <row r="173" spans="1:3" ht="14.1" customHeight="1">
      <c r="A173" s="142" t="s">
        <v>108</v>
      </c>
      <c r="B173" s="295" t="s">
        <v>138</v>
      </c>
      <c r="C173" s="294">
        <f>SUMIF(Recurrent!$B$4:$B$1763,'Codes used in the Budget'!A173,Recurrent!$H$4:$H$1763)</f>
        <v>30825000</v>
      </c>
    </row>
    <row r="174" spans="1:3" ht="14.1" customHeight="1">
      <c r="A174" s="142" t="s">
        <v>210</v>
      </c>
      <c r="B174" s="295" t="s">
        <v>211</v>
      </c>
      <c r="C174" s="294">
        <f>SUMIF(Recurrent!$B$4:$B$1763,'Codes used in the Budget'!A174,Recurrent!$H$4:$H$1763)</f>
        <v>23500000</v>
      </c>
    </row>
    <row r="175" spans="1:3" ht="14.1" customHeight="1">
      <c r="A175" s="142" t="s">
        <v>82</v>
      </c>
      <c r="B175" s="295" t="s">
        <v>83</v>
      </c>
      <c r="C175" s="294">
        <f>SUMIF(Recurrent!$B$4:$B$1763,'Codes used in the Budget'!A175,Recurrent!$H$4:$H$1763)</f>
        <v>68832180</v>
      </c>
    </row>
    <row r="176" spans="1:3" ht="14.1" customHeight="1">
      <c r="A176" s="142" t="s">
        <v>45</v>
      </c>
      <c r="B176" s="295" t="s">
        <v>46</v>
      </c>
      <c r="C176" s="294">
        <f>SUMIF(Recurrent!$B$4:$B$1763,'Codes used in the Budget'!A176,Recurrent!$H$4:$H$1763)</f>
        <v>4000000</v>
      </c>
    </row>
    <row r="177" spans="1:3" ht="14.1" customHeight="1">
      <c r="A177" s="142" t="s">
        <v>186</v>
      </c>
      <c r="B177" s="295" t="s">
        <v>187</v>
      </c>
      <c r="C177" s="294">
        <f>SUMIF(Recurrent!$B$4:$B$1763,'Codes used in the Budget'!A177,Recurrent!$H$4:$H$1763)</f>
        <v>1023095000</v>
      </c>
    </row>
    <row r="178" spans="1:3" ht="14.1" customHeight="1">
      <c r="A178" s="142" t="s">
        <v>324</v>
      </c>
      <c r="B178" s="295" t="s">
        <v>325</v>
      </c>
      <c r="C178" s="294">
        <f>SUMIF(Recurrent!$B$4:$B$1763,'Codes used in the Budget'!A178,Recurrent!$H$4:$H$1763)</f>
        <v>100200000</v>
      </c>
    </row>
    <row r="179" spans="1:3" ht="14.1" customHeight="1">
      <c r="A179" s="142" t="s">
        <v>188</v>
      </c>
      <c r="B179" s="295" t="s">
        <v>189</v>
      </c>
      <c r="C179" s="294">
        <f>SUMIF(Recurrent!$B$4:$B$1763,'Codes used in the Budget'!A179,Recurrent!$H$4:$H$1763)</f>
        <v>45000000</v>
      </c>
    </row>
    <row r="180" spans="1:3" ht="14.1" customHeight="1">
      <c r="A180" s="142" t="s">
        <v>41</v>
      </c>
      <c r="B180" s="295" t="s">
        <v>28</v>
      </c>
      <c r="C180" s="294">
        <f>SUMIF(Recurrent!$B$4:$B$1763,'Codes used in the Budget'!A180,Recurrent!$H$4:$H$1763)</f>
        <v>372995000</v>
      </c>
    </row>
    <row r="181" spans="1:3" ht="14.1" customHeight="1">
      <c r="A181" s="142" t="s">
        <v>132</v>
      </c>
      <c r="B181" s="295" t="s">
        <v>133</v>
      </c>
      <c r="C181" s="294">
        <f>SUMIF(Recurrent!$B$4:$B$1763,'Codes used in the Budget'!A181,Recurrent!$H$4:$H$1763)</f>
        <v>6410000</v>
      </c>
    </row>
    <row r="182" spans="1:3" ht="14.1" customHeight="1">
      <c r="A182" s="142" t="s">
        <v>35</v>
      </c>
      <c r="B182" s="295" t="s">
        <v>36</v>
      </c>
      <c r="C182" s="294">
        <f>SUMIF(Recurrent!$B$4:$B$1763,'Codes used in the Budget'!A182,Recurrent!$H$4:$H$1763)</f>
        <v>2413000</v>
      </c>
    </row>
    <row r="183" spans="1:3" ht="14.1" customHeight="1">
      <c r="A183" s="142" t="s">
        <v>269</v>
      </c>
      <c r="B183" s="295" t="s">
        <v>270</v>
      </c>
      <c r="C183" s="294">
        <f>SUMIF(Recurrent!$B$4:$B$1763,'Codes used in the Budget'!A183,Recurrent!$H$4:$H$1763)</f>
        <v>65000000</v>
      </c>
    </row>
    <row r="184" spans="1:3" ht="14.1" customHeight="1">
      <c r="A184" s="142" t="s">
        <v>283</v>
      </c>
      <c r="B184" s="295" t="s">
        <v>284</v>
      </c>
      <c r="C184" s="294">
        <f>SUMIF(Recurrent!$B$4:$B$1763,'Codes used in the Budget'!A184,Recurrent!$H$4:$H$1763)</f>
        <v>4000000</v>
      </c>
    </row>
    <row r="185" spans="1:3" ht="14.1" customHeight="1">
      <c r="A185" s="142" t="s">
        <v>808</v>
      </c>
      <c r="B185" s="295" t="s">
        <v>809</v>
      </c>
      <c r="C185" s="294">
        <f>SUMIF(Recurrent!$B$4:$B$1763,'Codes used in the Budget'!A185,Recurrent!$H$4:$H$1763)</f>
        <v>2500000</v>
      </c>
    </row>
    <row r="186" spans="1:3" ht="14.1" customHeight="1">
      <c r="A186" s="142" t="s">
        <v>328</v>
      </c>
      <c r="B186" s="295" t="s">
        <v>329</v>
      </c>
      <c r="C186" s="294">
        <f>SUMIF(Recurrent!$B$4:$B$1763,'Codes used in the Budget'!A186,Recurrent!$H$4:$H$1763)</f>
        <v>1600000</v>
      </c>
    </row>
    <row r="187" spans="1:3" ht="14.1" customHeight="1">
      <c r="A187" s="142" t="s">
        <v>161</v>
      </c>
      <c r="B187" s="295" t="s">
        <v>162</v>
      </c>
      <c r="C187" s="294">
        <f>SUMIF(Recurrent!$B$4:$B$1763,'Codes used in the Budget'!A187,Recurrent!$H$4:$H$1763)</f>
        <v>2820000</v>
      </c>
    </row>
    <row r="188" spans="1:3" ht="14.1" customHeight="1">
      <c r="A188" s="142" t="s">
        <v>134</v>
      </c>
      <c r="B188" s="295" t="s">
        <v>135</v>
      </c>
      <c r="C188" s="294">
        <f>SUMIF(Recurrent!$B$4:$B$1763,'Codes used in the Budget'!A188,Recurrent!$H$4:$H$1763)</f>
        <v>1100000</v>
      </c>
    </row>
    <row r="189" spans="1:3" ht="14.1" customHeight="1">
      <c r="A189" s="142" t="s">
        <v>468</v>
      </c>
      <c r="B189" s="295" t="s">
        <v>784</v>
      </c>
      <c r="C189" s="294">
        <f>SUMIF(Recurrent!$B$4:$B$1763,'Codes used in the Budget'!A189,Recurrent!$H$4:$H$1763)</f>
        <v>21000000</v>
      </c>
    </row>
    <row r="190" spans="1:3" ht="14.1" customHeight="1">
      <c r="A190" s="142" t="s">
        <v>330</v>
      </c>
      <c r="B190" s="295" t="s">
        <v>331</v>
      </c>
      <c r="C190" s="294">
        <f>SUMIF(Recurrent!$B$4:$B$1763,'Codes used in the Budget'!A190,Recurrent!$H$4:$H$1763)</f>
        <v>31000000</v>
      </c>
    </row>
    <row r="191" spans="1:3" ht="14.1" customHeight="1">
      <c r="A191" s="142" t="s">
        <v>780</v>
      </c>
      <c r="B191" s="295" t="s">
        <v>781</v>
      </c>
      <c r="C191" s="294">
        <f>SUMIF(Recurrent!$B$4:$B$1763,'Codes used in the Budget'!A191,Recurrent!$H$4:$H$1763)</f>
        <v>17500000</v>
      </c>
    </row>
    <row r="192" spans="1:3" ht="14.1" customHeight="1">
      <c r="A192" s="142" t="s">
        <v>167</v>
      </c>
      <c r="B192" s="295" t="s">
        <v>48</v>
      </c>
      <c r="C192" s="294">
        <f>SUMIF(Recurrent!$B$4:$B$1763,'Codes used in the Budget'!A192,Recurrent!$H$4:$H$1763)</f>
        <v>970000</v>
      </c>
    </row>
    <row r="193" spans="1:3" ht="14.1" customHeight="1">
      <c r="A193" s="142" t="s">
        <v>15</v>
      </c>
      <c r="B193" s="295" t="s">
        <v>486</v>
      </c>
      <c r="C193" s="294">
        <f>SUMIF(Recurrent!$B$4:$B$1763,'Codes used in the Budget'!A193,Recurrent!$H$4:$H$1763)</f>
        <v>80367500</v>
      </c>
    </row>
    <row r="194" spans="1:3" ht="14.1" customHeight="1">
      <c r="A194" s="142" t="s">
        <v>17</v>
      </c>
      <c r="B194" s="295" t="s">
        <v>18</v>
      </c>
      <c r="C194" s="294">
        <f>SUMIF(Recurrent!$B$4:$B$1763,'Codes used in the Budget'!A194,Recurrent!$H$4:$H$1763)</f>
        <v>909932500</v>
      </c>
    </row>
    <row r="195" spans="1:3" ht="14.1" customHeight="1">
      <c r="A195" s="142" t="s">
        <v>47</v>
      </c>
      <c r="B195" s="295" t="s">
        <v>48</v>
      </c>
      <c r="C195" s="294">
        <f>SUMIF(Recurrent!$B$4:$B$1763,'Codes used in the Budget'!A195,Recurrent!$H$4:$H$1763)</f>
        <v>19242500</v>
      </c>
    </row>
    <row r="196" spans="1:3" ht="14.1" customHeight="1">
      <c r="A196" s="142" t="s">
        <v>19</v>
      </c>
      <c r="B196" s="295" t="s">
        <v>20</v>
      </c>
      <c r="C196" s="294">
        <f>SUMIF(Recurrent!$B$4:$B$1763,'Codes used in the Budget'!A196,Recurrent!$H$4:$H$1763)</f>
        <v>40096167</v>
      </c>
    </row>
    <row r="197" spans="1:3" ht="14.1" customHeight="1">
      <c r="A197" s="142" t="s">
        <v>136</v>
      </c>
      <c r="B197" s="295" t="s">
        <v>137</v>
      </c>
      <c r="C197" s="294">
        <f>SUMIF(Recurrent!$B$4:$B$1763,'Codes used in the Budget'!A197,Recurrent!$H$4:$H$1763)</f>
        <v>34797000</v>
      </c>
    </row>
    <row r="198" spans="1:3" ht="14.1" customHeight="1">
      <c r="A198" s="142" t="s">
        <v>190</v>
      </c>
      <c r="B198" s="295" t="s">
        <v>191</v>
      </c>
      <c r="C198" s="294">
        <f>SUMIF(Recurrent!$B$4:$B$1763,'Codes used in the Budget'!A198,Recurrent!$H$4:$H$1763)</f>
        <v>2795000</v>
      </c>
    </row>
    <row r="199" spans="1:3" ht="14.1" customHeight="1">
      <c r="A199" s="142" t="s">
        <v>192</v>
      </c>
      <c r="B199" s="295" t="s">
        <v>193</v>
      </c>
      <c r="C199" s="294">
        <f>SUMIF(Recurrent!$B$4:$B$1763,'Codes used in the Budget'!A199,Recurrent!$H$4:$H$1763)</f>
        <v>796507000</v>
      </c>
    </row>
    <row r="200" spans="1:3" ht="14.1" customHeight="1">
      <c r="A200" s="142" t="s">
        <v>22</v>
      </c>
      <c r="B200" s="295" t="s">
        <v>23</v>
      </c>
      <c r="C200" s="294">
        <f>SUMIF(Recurrent!$B$4:$B$1763,'Codes used in the Budget'!A200,Recurrent!$H$4:$H$1763)</f>
        <v>255450000</v>
      </c>
    </row>
    <row r="201" spans="1:3" ht="14.1" customHeight="1">
      <c r="A201" s="142" t="s">
        <v>37</v>
      </c>
      <c r="B201" s="295" t="s">
        <v>38</v>
      </c>
      <c r="C201" s="294">
        <f>SUMIF(Recurrent!$B$4:$B$1763,'Codes used in the Budget'!A201,Recurrent!$H$4:$H$1763)</f>
        <v>184474000</v>
      </c>
    </row>
    <row r="202" spans="1:3" ht="14.1" customHeight="1">
      <c r="A202" s="142" t="s">
        <v>98</v>
      </c>
      <c r="B202" s="295" t="s">
        <v>427</v>
      </c>
      <c r="C202" s="294">
        <f>SUMIF(Recurrent!$B$4:$B$1763,'Codes used in the Budget'!A202,Recurrent!$H$4:$H$1763)</f>
        <v>223000</v>
      </c>
    </row>
    <row r="203" spans="1:3" ht="14.1" customHeight="1">
      <c r="A203" s="142" t="s">
        <v>104</v>
      </c>
      <c r="B203" s="295" t="s">
        <v>105</v>
      </c>
      <c r="C203" s="294">
        <f>SUMIF(Recurrent!$B$4:$B$1763,'Codes used in the Budget'!A203,Recurrent!$H$4:$H$1763)</f>
        <v>534620000</v>
      </c>
    </row>
    <row r="204" spans="1:3" ht="14.1" customHeight="1">
      <c r="A204" s="142" t="s">
        <v>194</v>
      </c>
      <c r="B204" s="295" t="s">
        <v>195</v>
      </c>
      <c r="C204" s="294">
        <f>SUMIF(Recurrent!$B$4:$B$1763,'Codes used in the Budget'!A204,Recurrent!$H$4:$H$1763)</f>
        <v>12895000</v>
      </c>
    </row>
    <row r="205" spans="1:3" ht="14.1" customHeight="1">
      <c r="A205" s="142" t="s">
        <v>196</v>
      </c>
      <c r="B205" s="295" t="s">
        <v>197</v>
      </c>
      <c r="C205" s="294">
        <f>SUMIF(Recurrent!$B$4:$B$1763,'Codes used in the Budget'!A205,Recurrent!$H$4:$H$1763)</f>
        <v>181800000</v>
      </c>
    </row>
    <row r="206" spans="1:3" ht="14.1" customHeight="1">
      <c r="A206" s="142" t="s">
        <v>237</v>
      </c>
      <c r="B206" s="295" t="s">
        <v>236</v>
      </c>
      <c r="C206" s="294">
        <f>SUMIF(Recurrent!$B$4:$B$1763,'Codes used in the Budget'!A206,Recurrent!$H$4:$H$1763)</f>
        <v>20000000</v>
      </c>
    </row>
    <row r="207" spans="1:3" ht="14.1" customHeight="1">
      <c r="A207" s="142" t="s">
        <v>778</v>
      </c>
      <c r="B207" s="295" t="s">
        <v>779</v>
      </c>
      <c r="C207" s="294">
        <f>SUMIF(Recurrent!$B$4:$B$1763,'Codes used in the Budget'!A207,Recurrent!$H$4:$H$1763)</f>
        <v>70000000</v>
      </c>
    </row>
    <row r="208" spans="1:3" ht="14.1" customHeight="1">
      <c r="A208" s="142" t="s">
        <v>429</v>
      </c>
      <c r="B208" s="295" t="s">
        <v>430</v>
      </c>
      <c r="C208" s="294">
        <f>SUMIF(Recurrent!$B$4:$B$1763,'Codes used in the Budget'!A208,Recurrent!$H$4:$H$1763)</f>
        <v>12000000</v>
      </c>
    </row>
    <row r="209" spans="1:3" ht="14.1" customHeight="1">
      <c r="A209" s="142" t="s">
        <v>310</v>
      </c>
      <c r="B209" s="295" t="s">
        <v>311</v>
      </c>
      <c r="C209" s="294">
        <f>SUMIF(Recurrent!$B$4:$B$1763,'Codes used in the Budget'!A209,Recurrent!$H$4:$H$1763)</f>
        <v>16500000</v>
      </c>
    </row>
    <row r="210" spans="1:3" ht="14.1" customHeight="1">
      <c r="A210" s="142" t="s">
        <v>314</v>
      </c>
      <c r="B210" s="295" t="s">
        <v>315</v>
      </c>
      <c r="C210" s="294">
        <f>SUMIF(Recurrent!$B$4:$B$1763,'Codes used in the Budget'!A210,Recurrent!$H$4:$H$1763)</f>
        <v>100000000</v>
      </c>
    </row>
    <row r="211" spans="1:3" ht="14.1" customHeight="1">
      <c r="A211" s="142" t="s">
        <v>54</v>
      </c>
      <c r="B211" s="295" t="s">
        <v>55</v>
      </c>
      <c r="C211" s="294">
        <f>SUMIF(Recurrent!$B$4:$B$1763,'Codes used in the Budget'!A211,Recurrent!$H$4:$H$1763)</f>
        <v>82850000</v>
      </c>
    </row>
    <row r="212" spans="1:3" ht="14.1" customHeight="1">
      <c r="A212" s="142" t="s">
        <v>390</v>
      </c>
      <c r="B212" s="295" t="s">
        <v>391</v>
      </c>
      <c r="C212" s="294">
        <f>SUMIF(Recurrent!$B$4:$B$1763,'Codes used in the Budget'!A212,Recurrent!$H$4:$H$1763)</f>
        <v>137000000</v>
      </c>
    </row>
    <row r="213" spans="1:3" ht="14.1" customHeight="1">
      <c r="A213" s="142" t="s">
        <v>782</v>
      </c>
      <c r="B213" s="295" t="s">
        <v>783</v>
      </c>
      <c r="C213" s="294">
        <f>SUMIF(Recurrent!$B$4:$B$1763,'Codes used in the Budget'!A213,Recurrent!$H$4:$H$1763)</f>
        <v>1080000000</v>
      </c>
    </row>
    <row r="214" spans="1:3" ht="14.1" customHeight="1">
      <c r="A214" s="142" t="s">
        <v>400</v>
      </c>
      <c r="B214" s="295" t="s">
        <v>401</v>
      </c>
      <c r="C214" s="294">
        <f>SUMIF(Recurrent!$B$4:$B$1763,'Codes used in the Budget'!A214,Recurrent!$H$4:$H$1763)</f>
        <v>50000</v>
      </c>
    </row>
    <row r="215" spans="1:3" ht="14.1" customHeight="1">
      <c r="A215" s="142" t="s">
        <v>853</v>
      </c>
      <c r="B215" s="295" t="s">
        <v>854</v>
      </c>
      <c r="C215" s="294">
        <f>SUMIF(Recurrent!$B$4:$B$1763,'Codes used in the Budget'!A215,Recurrent!$H$4:$H$1763)</f>
        <v>150000000</v>
      </c>
    </row>
    <row r="216" spans="1:3" ht="14.1" customHeight="1">
      <c r="A216" s="155" t="s">
        <v>774</v>
      </c>
      <c r="B216" s="297" t="s">
        <v>775</v>
      </c>
      <c r="C216" s="294">
        <f>SUMIF(Recurrent!$B$4:$B$1763,'Codes used in the Budget'!A216,Recurrent!$H$4:$H$1763)</f>
        <v>55000000</v>
      </c>
    </row>
    <row r="217" spans="1:3" ht="14.1" customHeight="1">
      <c r="A217" s="142" t="s">
        <v>163</v>
      </c>
      <c r="B217" s="295" t="s">
        <v>164</v>
      </c>
      <c r="C217" s="294">
        <f>SUMIF(Recurrent!$B$4:$B$1763,'Codes used in the Budget'!A217,Recurrent!$H$4:$H$1763)</f>
        <v>20000000</v>
      </c>
    </row>
    <row r="218" spans="1:3" ht="14.1" customHeight="1">
      <c r="A218" s="142" t="s">
        <v>855</v>
      </c>
      <c r="B218" s="295" t="s">
        <v>856</v>
      </c>
      <c r="C218" s="294">
        <f>SUMIF(Recurrent!$B$4:$B$1763,'Codes used in the Budget'!A218,Recurrent!$H$4:$H$1763)</f>
        <v>42000000</v>
      </c>
    </row>
    <row r="219" spans="1:3" ht="14.1" customHeight="1">
      <c r="A219" s="142" t="s">
        <v>84</v>
      </c>
      <c r="B219" s="295" t="s">
        <v>85</v>
      </c>
      <c r="C219" s="294">
        <f>SUMIF(Recurrent!$B$4:$B$1763,'Codes used in the Budget'!A219,Recurrent!$H$4:$H$1763)</f>
        <v>114800000</v>
      </c>
    </row>
    <row r="220" spans="1:3" ht="14.1" customHeight="1">
      <c r="A220" s="142" t="s">
        <v>326</v>
      </c>
      <c r="B220" s="295" t="s">
        <v>327</v>
      </c>
      <c r="C220" s="294">
        <f>SUMIF(Recurrent!$B$4:$B$1763,'Codes used in the Budget'!A220,Recurrent!$H$4:$H$1763)</f>
        <v>0</v>
      </c>
    </row>
    <row r="221" spans="1:3" ht="14.1" customHeight="1">
      <c r="A221" s="142" t="s">
        <v>362</v>
      </c>
      <c r="B221" s="295" t="s">
        <v>363</v>
      </c>
      <c r="C221" s="294">
        <f>SUMIF(Recurrent!$B$4:$B$1763,'Codes used in the Budget'!A221,Recurrent!$H$4:$H$1763)</f>
        <v>400000000</v>
      </c>
    </row>
    <row r="222" spans="1:3" ht="14.1" customHeight="1">
      <c r="A222" s="142" t="s">
        <v>859</v>
      </c>
      <c r="B222" s="295" t="s">
        <v>860</v>
      </c>
      <c r="C222" s="294">
        <f>SUMIF(Recurrent!$B$4:$B$1763,'Codes used in the Budget'!A222,Recurrent!$H$4:$H$1763)</f>
        <v>420000000</v>
      </c>
    </row>
    <row r="223" spans="1:3" ht="14.1" customHeight="1">
      <c r="A223" s="142" t="s">
        <v>857</v>
      </c>
      <c r="B223" s="295" t="s">
        <v>858</v>
      </c>
      <c r="C223" s="294">
        <f>SUMIF(Recurrent!$B$4:$B$1763,'Codes used in the Budget'!A223,Recurrent!$H$4:$H$1763)</f>
        <v>2562502871</v>
      </c>
    </row>
    <row r="224" spans="1:3" ht="14.1" customHeight="1">
      <c r="A224" s="142" t="s">
        <v>861</v>
      </c>
      <c r="B224" s="295" t="s">
        <v>862</v>
      </c>
      <c r="C224" s="294">
        <f>SUMIF(Recurrent!$B$4:$B$1763,'Codes used in the Budget'!A224,Recurrent!$H$4:$H$1763)</f>
        <v>4103751357</v>
      </c>
    </row>
    <row r="225" spans="1:3" ht="14.1" customHeight="1">
      <c r="A225" s="142"/>
      <c r="B225" s="184" t="s">
        <v>1397</v>
      </c>
      <c r="C225" s="307">
        <f>SUM(C129:C224)</f>
        <v>57795301081.919998</v>
      </c>
    </row>
    <row r="226" spans="1:3" ht="14.1" customHeight="1">
      <c r="A226" s="293"/>
      <c r="B226" s="298" t="s">
        <v>1334</v>
      </c>
      <c r="C226" s="294"/>
    </row>
    <row r="227" spans="1:3" ht="14.1" customHeight="1">
      <c r="A227" s="192" t="s">
        <v>267</v>
      </c>
      <c r="B227" s="185" t="s">
        <v>252</v>
      </c>
      <c r="C227" s="294">
        <f>SUMIF(Capital!$B$4:$B$801,'Codes used in the Budget'!A227,Capital!$H$4:$H$801)</f>
        <v>1149000000</v>
      </c>
    </row>
    <row r="228" spans="1:3" ht="14.1" customHeight="1">
      <c r="A228" s="190" t="s">
        <v>226</v>
      </c>
      <c r="B228" s="185" t="s">
        <v>737</v>
      </c>
      <c r="C228" s="294">
        <f>SUMIF(Capital!$B$4:$B$801,'Codes used in the Budget'!A228,Capital!$H$4:$H$801)</f>
        <v>8785200000</v>
      </c>
    </row>
    <row r="229" spans="1:3" ht="14.1" customHeight="1">
      <c r="A229" s="192" t="s">
        <v>373</v>
      </c>
      <c r="B229" s="185" t="s">
        <v>575</v>
      </c>
      <c r="C229" s="294">
        <f>SUMIF(Capital!$B$4:$B$801,'Codes used in the Budget'!A229,Capital!$H$4:$H$801)</f>
        <v>20600000</v>
      </c>
    </row>
    <row r="230" spans="1:3" ht="14.1" customHeight="1">
      <c r="A230" s="190" t="s">
        <v>346</v>
      </c>
      <c r="B230" s="185" t="s">
        <v>564</v>
      </c>
      <c r="C230" s="294">
        <f>SUMIF(Capital!$B$4:$B$801,'Codes used in the Budget'!A230,Capital!$H$4:$H$801)</f>
        <v>1650000000</v>
      </c>
    </row>
    <row r="231" spans="1:3" ht="14.1" customHeight="1">
      <c r="A231" s="190" t="s">
        <v>378</v>
      </c>
      <c r="B231" s="185" t="s">
        <v>748</v>
      </c>
      <c r="C231" s="294">
        <f>SUMIF(Capital!$B$4:$B$801,'Codes used in the Budget'!A231,Capital!$H$4:$H$801)</f>
        <v>1030000000</v>
      </c>
    </row>
    <row r="232" spans="1:3" ht="14.1" customHeight="1">
      <c r="A232" s="192" t="s">
        <v>172</v>
      </c>
      <c r="B232" s="185" t="s">
        <v>247</v>
      </c>
      <c r="C232" s="294">
        <f>SUMIF(Capital!$B$4:$B$801,'Codes used in the Budget'!A232,Capital!$H$4:$H$801)</f>
        <v>1248294000</v>
      </c>
    </row>
    <row r="233" spans="1:3" ht="14.1" customHeight="1">
      <c r="A233" s="190" t="s">
        <v>347</v>
      </c>
      <c r="B233" s="185" t="s">
        <v>348</v>
      </c>
      <c r="C233" s="294">
        <f>SUMIF(Capital!$B$4:$B$801,'Codes used in the Budget'!A233,Capital!$H$4:$H$801)</f>
        <v>402000000</v>
      </c>
    </row>
    <row r="234" spans="1:3" ht="14.1" customHeight="1">
      <c r="A234" s="190" t="s">
        <v>353</v>
      </c>
      <c r="B234" s="185" t="s">
        <v>354</v>
      </c>
      <c r="C234" s="294">
        <f>SUMIF(Capital!$B$4:$B$801,'Codes used in the Budget'!A234,Capital!$H$4:$H$801)</f>
        <v>1771000000</v>
      </c>
    </row>
    <row r="235" spans="1:3" ht="14.1" customHeight="1">
      <c r="A235" s="190" t="s">
        <v>374</v>
      </c>
      <c r="B235" s="185" t="s">
        <v>375</v>
      </c>
      <c r="C235" s="294">
        <f>SUMIF(Capital!$B$4:$B$801,'Codes used in the Budget'!A235,Capital!$H$4:$H$801)</f>
        <v>708500000</v>
      </c>
    </row>
    <row r="236" spans="1:3" ht="14.1" customHeight="1">
      <c r="A236" s="190" t="s">
        <v>228</v>
      </c>
      <c r="B236" s="185" t="s">
        <v>499</v>
      </c>
      <c r="C236" s="294">
        <f>SUMIF(Capital!$B$4:$B$801,'Codes used in the Budget'!A236,Capital!$H$4:$H$801)</f>
        <v>205000000</v>
      </c>
    </row>
    <row r="237" spans="1:3" ht="14.1" customHeight="1">
      <c r="A237" s="190" t="s">
        <v>1142</v>
      </c>
      <c r="B237" s="185" t="s">
        <v>817</v>
      </c>
      <c r="C237" s="294">
        <f>SUMIF(Capital!$B$4:$B$801,'Codes used in the Budget'!A237,Capital!$H$4:$H$801)</f>
        <v>24450000</v>
      </c>
    </row>
    <row r="238" spans="1:3" ht="14.1" customHeight="1">
      <c r="A238" s="190" t="s">
        <v>498</v>
      </c>
      <c r="B238" s="185" t="s">
        <v>477</v>
      </c>
      <c r="C238" s="294">
        <f>SUMIF(Capital!$B$4:$B$801,'Codes used in the Budget'!A238,Capital!$H$4:$H$801)</f>
        <v>7000000</v>
      </c>
    </row>
    <row r="239" spans="1:3" ht="14.1" customHeight="1">
      <c r="A239" s="190" t="s">
        <v>810</v>
      </c>
      <c r="B239" s="185" t="s">
        <v>820</v>
      </c>
      <c r="C239" s="294">
        <f>SUMIF(Capital!$B$4:$B$801,'Codes used in the Budget'!A239,Capital!$H$4:$H$801)</f>
        <v>7000000</v>
      </c>
    </row>
    <row r="240" spans="1:3" ht="14.1" customHeight="1">
      <c r="A240" s="190" t="s">
        <v>582</v>
      </c>
      <c r="B240" s="185" t="s">
        <v>1167</v>
      </c>
      <c r="C240" s="294">
        <f>SUMIF(Capital!$B$4:$B$801,'Codes used in the Budget'!A240,Capital!$H$4:$H$801)</f>
        <v>260000000</v>
      </c>
    </row>
    <row r="241" spans="1:3" ht="14.1" customHeight="1">
      <c r="A241" s="190" t="s">
        <v>819</v>
      </c>
      <c r="B241" s="185" t="s">
        <v>821</v>
      </c>
      <c r="C241" s="294">
        <f>SUMIF(Capital!$B$4:$B$801,'Codes used in the Budget'!A241,Capital!$H$4:$H$801)</f>
        <v>5000000</v>
      </c>
    </row>
    <row r="242" spans="1:3" ht="14.1" customHeight="1">
      <c r="A242" s="190" t="s">
        <v>759</v>
      </c>
      <c r="B242" s="185" t="s">
        <v>479</v>
      </c>
      <c r="C242" s="294">
        <f>SUMIF(Capital!$B$4:$B$801,'Codes used in the Budget'!A242,Capital!$H$4:$H$801)</f>
        <v>38500000</v>
      </c>
    </row>
    <row r="243" spans="1:3" ht="14.1" customHeight="1">
      <c r="A243" s="190" t="s">
        <v>478</v>
      </c>
      <c r="B243" s="185" t="s">
        <v>530</v>
      </c>
      <c r="C243" s="294">
        <f>SUMIF(Capital!$B$4:$B$801,'Codes used in the Budget'!A243,Capital!$H$4:$H$801)</f>
        <v>40000000</v>
      </c>
    </row>
    <row r="244" spans="1:3" ht="14.1" customHeight="1">
      <c r="A244" s="190" t="s">
        <v>528</v>
      </c>
      <c r="B244" s="185" t="s">
        <v>573</v>
      </c>
      <c r="C244" s="294">
        <f>SUMIF(Capital!$B$4:$B$801,'Codes used in the Budget'!A244,Capital!$H$4:$H$801)</f>
        <v>55000000</v>
      </c>
    </row>
    <row r="245" spans="1:3" ht="14.1" customHeight="1">
      <c r="A245" s="190" t="s">
        <v>537</v>
      </c>
      <c r="B245" s="185" t="s">
        <v>549</v>
      </c>
      <c r="C245" s="294">
        <f>SUMIF(Capital!$B$4:$B$801,'Codes used in the Budget'!A245,Capital!$H$4:$H$801)</f>
        <v>80000000</v>
      </c>
    </row>
    <row r="246" spans="1:3" ht="14.1" customHeight="1">
      <c r="A246" s="190" t="s">
        <v>501</v>
      </c>
      <c r="B246" s="185" t="s">
        <v>822</v>
      </c>
      <c r="C246" s="294">
        <f>SUMIF(Capital!$B$4:$B$801,'Codes used in the Budget'!A246,Capital!$H$4:$H$801)</f>
        <v>0</v>
      </c>
    </row>
    <row r="247" spans="1:3" ht="14.1" customHeight="1">
      <c r="A247" s="190" t="s">
        <v>372</v>
      </c>
      <c r="B247" s="185" t="s">
        <v>805</v>
      </c>
      <c r="C247" s="294">
        <f>SUMIF(Capital!$B$4:$B$801,'Codes used in the Budget'!A247,Capital!$H$4:$H$801)</f>
        <v>141750000</v>
      </c>
    </row>
    <row r="248" spans="1:3" ht="14.1" customHeight="1">
      <c r="A248" s="190" t="s">
        <v>1143</v>
      </c>
      <c r="B248" s="200" t="s">
        <v>1116</v>
      </c>
      <c r="C248" s="294">
        <f>SUMIF(Capital!$B$4:$B$801,'Codes used in the Budget'!A248,Capital!$H$4:$H$801)</f>
        <v>100000000</v>
      </c>
    </row>
    <row r="249" spans="1:3" ht="14.1" customHeight="1">
      <c r="A249" s="190" t="s">
        <v>1144</v>
      </c>
      <c r="B249" s="200" t="s">
        <v>365</v>
      </c>
      <c r="C249" s="294">
        <f>SUMIF(Capital!$B$4:$B$801,'Codes used in the Budget'!A249,Capital!$H$4:$H$801)</f>
        <v>4010000000</v>
      </c>
    </row>
    <row r="250" spans="1:3" ht="14.1" customHeight="1">
      <c r="A250" s="190" t="s">
        <v>1174</v>
      </c>
      <c r="B250" s="200" t="s">
        <v>1168</v>
      </c>
      <c r="C250" s="294">
        <f>SUMIF(Capital!$B$4:$B$801,'Codes used in the Budget'!A250,Capital!$H$4:$H$801)</f>
        <v>50000000</v>
      </c>
    </row>
    <row r="251" spans="1:3" ht="14.1" customHeight="1">
      <c r="A251" s="190" t="s">
        <v>529</v>
      </c>
      <c r="B251" s="185" t="s">
        <v>1048</v>
      </c>
      <c r="C251" s="294">
        <f>SUMIF(Capital!$B$4:$B$801,'Codes used in the Budget'!A251,Capital!$H$4:$H$801)</f>
        <v>27500000</v>
      </c>
    </row>
    <row r="252" spans="1:3" ht="14.1" customHeight="1">
      <c r="A252" s="190" t="s">
        <v>505</v>
      </c>
      <c r="B252" s="185" t="s">
        <v>227</v>
      </c>
      <c r="C252" s="294">
        <f>SUMIF(Capital!$B$4:$B$801,'Codes used in the Budget'!A252,Capital!$H$4:$H$801)</f>
        <v>5520000000</v>
      </c>
    </row>
    <row r="253" spans="1:3" ht="14.1" customHeight="1">
      <c r="A253" s="192" t="s">
        <v>230</v>
      </c>
      <c r="B253" s="185" t="s">
        <v>504</v>
      </c>
      <c r="C253" s="294">
        <f>SUMIF(Capital!$B$4:$B$801,'Codes used in the Budget'!A253,Capital!$H$4:$H$801)</f>
        <v>6000000000</v>
      </c>
    </row>
    <row r="254" spans="1:3" ht="14.1" customHeight="1">
      <c r="A254" s="190" t="s">
        <v>491</v>
      </c>
      <c r="B254" s="185" t="s">
        <v>493</v>
      </c>
      <c r="C254" s="294">
        <f>SUMIF(Capital!$B$4:$B$801,'Codes used in the Budget'!A254,Capital!$H$4:$H$801)</f>
        <v>10000000</v>
      </c>
    </row>
    <row r="255" spans="1:3" ht="14.1" customHeight="1">
      <c r="A255" s="190" t="s">
        <v>806</v>
      </c>
      <c r="B255" s="200" t="s">
        <v>834</v>
      </c>
      <c r="C255" s="294">
        <f>SUMIF(Capital!$B$4:$B$801,'Codes used in the Budget'!A255,Capital!$H$4:$H$801)</f>
        <v>30000000</v>
      </c>
    </row>
    <row r="256" spans="1:3" ht="14.1" customHeight="1">
      <c r="A256" s="192" t="s">
        <v>229</v>
      </c>
      <c r="B256" s="185" t="s">
        <v>772</v>
      </c>
      <c r="C256" s="294">
        <f>SUMIF(Capital!$B$4:$B$801,'Codes used in the Budget'!A256,Capital!$H$4:$H$801)</f>
        <v>831000000</v>
      </c>
    </row>
    <row r="257" spans="1:3" ht="14.1" customHeight="1">
      <c r="A257" s="190" t="s">
        <v>256</v>
      </c>
      <c r="B257" s="185" t="s">
        <v>761</v>
      </c>
      <c r="C257" s="294">
        <f>SUMIF(Capital!$B$4:$B$801,'Codes used in the Budget'!A257,Capital!$H$4:$H$801)</f>
        <v>189880000</v>
      </c>
    </row>
    <row r="258" spans="1:3" ht="14.1" customHeight="1">
      <c r="A258" s="190" t="s">
        <v>1117</v>
      </c>
      <c r="B258" s="185" t="s">
        <v>1118</v>
      </c>
      <c r="C258" s="294">
        <f>SUMIF(Capital!$B$4:$B$801,'Codes used in the Budget'!A258,Capital!$H$4:$H$801)</f>
        <v>340000000</v>
      </c>
    </row>
    <row r="259" spans="1:3" ht="14.1" customHeight="1">
      <c r="A259" s="192" t="s">
        <v>364</v>
      </c>
      <c r="B259" s="185" t="s">
        <v>566</v>
      </c>
      <c r="C259" s="294">
        <f>SUMIF(Capital!$B$4:$B$801,'Codes used in the Budget'!A259,Capital!$H$4:$H$801)</f>
        <v>1371500000</v>
      </c>
    </row>
    <row r="260" spans="1:3" ht="14.1" customHeight="1">
      <c r="A260" s="190" t="s">
        <v>580</v>
      </c>
      <c r="B260" s="200" t="s">
        <v>563</v>
      </c>
      <c r="C260" s="294">
        <f>SUMIF(Capital!$B$4:$B$801,'Codes used in the Budget'!A260,Capital!$H$4:$H$801)</f>
        <v>10000000</v>
      </c>
    </row>
    <row r="261" spans="1:3" ht="14.1" customHeight="1">
      <c r="A261" s="190" t="s">
        <v>509</v>
      </c>
      <c r="B261" s="185" t="s">
        <v>824</v>
      </c>
      <c r="C261" s="294">
        <f>SUMIF(Capital!$B$4:$B$801,'Codes used in the Budget'!A261,Capital!$H$4:$H$801)</f>
        <v>5000000</v>
      </c>
    </row>
    <row r="262" spans="1:3" ht="14.1" customHeight="1">
      <c r="A262" s="190" t="s">
        <v>510</v>
      </c>
      <c r="B262" s="185" t="s">
        <v>574</v>
      </c>
      <c r="C262" s="294">
        <f>SUMIF(Capital!$B$4:$B$801,'Codes used in the Budget'!A262,Capital!$H$4:$H$801)</f>
        <v>321000000</v>
      </c>
    </row>
    <row r="263" spans="1:3" ht="14.1" customHeight="1">
      <c r="A263" s="190" t="s">
        <v>576</v>
      </c>
      <c r="B263" s="185" t="s">
        <v>577</v>
      </c>
      <c r="C263" s="294">
        <f>SUMIF(Capital!$B$4:$B$801,'Codes used in the Budget'!A263,Capital!$H$4:$H$801)</f>
        <v>65000000</v>
      </c>
    </row>
    <row r="264" spans="1:3" ht="14.1" customHeight="1">
      <c r="A264" s="190" t="s">
        <v>508</v>
      </c>
      <c r="B264" s="185" t="s">
        <v>265</v>
      </c>
      <c r="C264" s="294">
        <f>SUMIF(Capital!$B$4:$B$801,'Codes used in the Budget'!A264,Capital!$H$4:$H$801)</f>
        <v>300000000</v>
      </c>
    </row>
    <row r="265" spans="1:3" ht="14.1" customHeight="1">
      <c r="A265" s="190" t="s">
        <v>506</v>
      </c>
      <c r="B265" s="185" t="s">
        <v>507</v>
      </c>
      <c r="C265" s="294">
        <f>SUMIF(Capital!$B$4:$B$801,'Codes used in the Budget'!A265,Capital!$H$4:$H$801)</f>
        <v>1100000000</v>
      </c>
    </row>
    <row r="266" spans="1:3" ht="14.1" customHeight="1">
      <c r="A266" s="190" t="s">
        <v>827</v>
      </c>
      <c r="B266" s="185" t="s">
        <v>551</v>
      </c>
      <c r="C266" s="294">
        <f>SUMIF(Capital!$B$4:$B$801,'Codes used in the Budget'!A266,Capital!$H$4:$H$801)</f>
        <v>10000000</v>
      </c>
    </row>
    <row r="267" spans="1:3" ht="14.1" customHeight="1">
      <c r="A267" s="190" t="s">
        <v>553</v>
      </c>
      <c r="B267" s="185" t="s">
        <v>1145</v>
      </c>
      <c r="C267" s="294">
        <f>SUMIF(Capital!$B$4:$B$801,'Codes used in the Budget'!A267,Capital!$H$4:$H$801)</f>
        <v>23000000</v>
      </c>
    </row>
    <row r="268" spans="1:3" ht="14.1" customHeight="1">
      <c r="A268" s="190" t="s">
        <v>754</v>
      </c>
      <c r="B268" s="185" t="s">
        <v>753</v>
      </c>
      <c r="C268" s="294">
        <f>SUMIF(Capital!$B$4:$B$801,'Codes used in the Budget'!A268,Capital!$H$4:$H$801)</f>
        <v>80000000</v>
      </c>
    </row>
    <row r="269" spans="1:3" ht="14.1" customHeight="1">
      <c r="A269" s="190" t="s">
        <v>829</v>
      </c>
      <c r="B269" s="185" t="s">
        <v>830</v>
      </c>
      <c r="C269" s="294">
        <f>SUMIF(Capital!$B$4:$B$801,'Codes used in the Budget'!A269,Capital!$H$4:$H$801)</f>
        <v>10000000</v>
      </c>
    </row>
    <row r="270" spans="1:3" ht="14.1" customHeight="1">
      <c r="A270" s="190" t="s">
        <v>818</v>
      </c>
      <c r="B270" s="185" t="s">
        <v>752</v>
      </c>
      <c r="C270" s="294">
        <f>SUMIF(Capital!$B$4:$B$801,'Codes used in the Budget'!A270,Capital!$H$4:$H$801)</f>
        <v>48000000</v>
      </c>
    </row>
    <row r="271" spans="1:3" ht="14.1" customHeight="1">
      <c r="A271" s="190" t="s">
        <v>565</v>
      </c>
      <c r="B271" s="185" t="s">
        <v>828</v>
      </c>
      <c r="C271" s="294">
        <f>SUMIF(Capital!$B$4:$B$801,'Codes used in the Budget'!A271,Capital!$H$4:$H$801)</f>
        <v>13000000</v>
      </c>
    </row>
    <row r="272" spans="1:3" ht="14.1" customHeight="1">
      <c r="A272" s="190" t="s">
        <v>224</v>
      </c>
      <c r="B272" s="185" t="s">
        <v>567</v>
      </c>
      <c r="C272" s="294">
        <f>SUMIF(Capital!$B$4:$B$801,'Codes used in the Budget'!A272,Capital!$H$4:$H$801)</f>
        <v>416500000</v>
      </c>
    </row>
    <row r="273" spans="1:3" ht="14.1" customHeight="1">
      <c r="A273" s="192" t="s">
        <v>394</v>
      </c>
      <c r="B273" s="185" t="s">
        <v>794</v>
      </c>
      <c r="C273" s="294">
        <f>SUMIF(Capital!$B$4:$B$801,'Codes used in the Budget'!A273,Capital!$H$4:$H$801)</f>
        <v>122700000</v>
      </c>
    </row>
    <row r="274" spans="1:3" ht="14.1" customHeight="1">
      <c r="A274" s="190" t="s">
        <v>744</v>
      </c>
      <c r="B274" s="185" t="s">
        <v>836</v>
      </c>
      <c r="C274" s="294">
        <f>SUMIF(Capital!$B$4:$B$801,'Codes used in the Budget'!A274,Capital!$H$4:$H$801)</f>
        <v>10000000</v>
      </c>
    </row>
    <row r="275" spans="1:3" ht="14.1" customHeight="1">
      <c r="A275" s="190" t="s">
        <v>253</v>
      </c>
      <c r="B275" s="185" t="s">
        <v>540</v>
      </c>
      <c r="C275" s="294">
        <f>SUMIF(Capital!$B$4:$B$801,'Codes used in the Budget'!A275,Capital!$H$4:$H$801)</f>
        <v>362950000</v>
      </c>
    </row>
    <row r="276" spans="1:3" ht="14.1" customHeight="1">
      <c r="A276" s="190" t="s">
        <v>258</v>
      </c>
      <c r="B276" s="185" t="s">
        <v>170</v>
      </c>
      <c r="C276" s="294">
        <f>SUMIF(Capital!$B$4:$B$801,'Codes used in the Budget'!A276,Capital!$H$4:$H$801)</f>
        <v>540000000</v>
      </c>
    </row>
    <row r="277" spans="1:3" ht="14.1" customHeight="1">
      <c r="A277" s="190" t="s">
        <v>263</v>
      </c>
      <c r="B277" s="185" t="s">
        <v>511</v>
      </c>
      <c r="C277" s="294">
        <f>SUMIF(Capital!$B$4:$B$801,'Codes used in the Budget'!A277,Capital!$H$4:$H$801)</f>
        <v>21000000</v>
      </c>
    </row>
    <row r="278" spans="1:3" ht="14.1" customHeight="1">
      <c r="A278" s="190" t="s">
        <v>546</v>
      </c>
      <c r="B278" s="185" t="s">
        <v>1049</v>
      </c>
      <c r="C278" s="294">
        <f>SUMIF(Capital!$B$4:$B$801,'Codes used in the Budget'!A278,Capital!$H$4:$H$801)</f>
        <v>306000000</v>
      </c>
    </row>
    <row r="279" spans="1:3" ht="14.1" customHeight="1">
      <c r="A279" s="190" t="s">
        <v>225</v>
      </c>
      <c r="B279" s="185" t="s">
        <v>1050</v>
      </c>
      <c r="C279" s="294">
        <f>SUMIF(Capital!$B$4:$B$801,'Codes used in the Budget'!A279,Capital!$H$4:$H$801)</f>
        <v>68000000</v>
      </c>
    </row>
    <row r="280" spans="1:3" ht="14.1" customHeight="1">
      <c r="A280" s="190" t="s">
        <v>254</v>
      </c>
      <c r="B280" s="185" t="s">
        <v>825</v>
      </c>
      <c r="C280" s="294">
        <f>SUMIF(Capital!$B$4:$B$801,'Codes used in the Budget'!A280,Capital!$H$4:$H$801)</f>
        <v>1034500000</v>
      </c>
    </row>
    <row r="281" spans="1:3" ht="14.1" customHeight="1">
      <c r="A281" s="192" t="s">
        <v>500</v>
      </c>
      <c r="B281" s="185" t="s">
        <v>550</v>
      </c>
      <c r="C281" s="294">
        <f>SUMIF(Capital!$B$4:$B$801,'Codes used in the Budget'!A281,Capital!$H$4:$H$801)</f>
        <v>55000000</v>
      </c>
    </row>
    <row r="282" spans="1:3" ht="14.1" customHeight="1">
      <c r="A282" s="192" t="s">
        <v>264</v>
      </c>
      <c r="B282" s="185" t="s">
        <v>786</v>
      </c>
      <c r="C282" s="294">
        <f>SUMIF(Capital!$B$4:$B$801,'Codes used in the Budget'!A282,Capital!$H$4:$H$801)</f>
        <v>10023000</v>
      </c>
    </row>
    <row r="283" spans="1:3" ht="14.1" customHeight="1">
      <c r="A283" s="190" t="s">
        <v>387</v>
      </c>
      <c r="B283" s="185" t="s">
        <v>552</v>
      </c>
      <c r="C283" s="294">
        <f>SUMIF(Capital!$B$4:$B$801,'Codes used in the Budget'!A283,Capital!$H$4:$H$801)</f>
        <v>19000000</v>
      </c>
    </row>
    <row r="284" spans="1:3" ht="14.1" customHeight="1">
      <c r="A284" s="192" t="s">
        <v>581</v>
      </c>
      <c r="B284" s="185" t="s">
        <v>1051</v>
      </c>
      <c r="C284" s="294">
        <f>SUMIF(Capital!$B$4:$B$801,'Codes used in the Budget'!A284,Capital!$H$4:$H$801)</f>
        <v>29500000</v>
      </c>
    </row>
    <row r="285" spans="1:3" ht="14.1" customHeight="1">
      <c r="A285" s="190" t="s">
        <v>578</v>
      </c>
      <c r="B285" s="185" t="s">
        <v>492</v>
      </c>
      <c r="C285" s="294">
        <f>SUMIF(Capital!$B$4:$B$801,'Codes used in the Budget'!A285,Capital!$H$4:$H$801)</f>
        <v>26000000</v>
      </c>
    </row>
    <row r="286" spans="1:3" ht="14.1" customHeight="1">
      <c r="A286" s="190" t="s">
        <v>520</v>
      </c>
      <c r="B286" s="185" t="s">
        <v>1146</v>
      </c>
      <c r="C286" s="294">
        <f>SUMIF(Capital!$B$4:$B$801,'Codes used in the Budget'!A286,Capital!$H$4:$H$801)</f>
        <v>91000000</v>
      </c>
    </row>
    <row r="287" spans="1:3" ht="14.1" customHeight="1">
      <c r="A287" s="190" t="s">
        <v>513</v>
      </c>
      <c r="B287" s="185" t="s">
        <v>512</v>
      </c>
      <c r="C287" s="294">
        <f>SUMIF(Capital!$B$4:$B$801,'Codes used in the Budget'!A287,Capital!$H$4:$H$801)</f>
        <v>500000</v>
      </c>
    </row>
    <row r="288" spans="1:3" ht="14.1" customHeight="1">
      <c r="A288" s="192" t="s">
        <v>538</v>
      </c>
      <c r="B288" s="185" t="s">
        <v>1147</v>
      </c>
      <c r="C288" s="294">
        <f>SUMIF(Capital!$B$4:$B$801,'Codes used in the Budget'!A288,Capital!$H$4:$H$801)</f>
        <v>105850000</v>
      </c>
    </row>
    <row r="289" spans="1:3" ht="14.1" customHeight="1">
      <c r="A289" s="190" t="s">
        <v>554</v>
      </c>
      <c r="B289" s="185" t="s">
        <v>1148</v>
      </c>
      <c r="C289" s="294">
        <f>SUMIF(Capital!$B$4:$B$801,'Codes used in the Budget'!A289,Capital!$H$4:$H$801)</f>
        <v>1000000</v>
      </c>
    </row>
    <row r="290" spans="1:3" ht="14.1" customHeight="1">
      <c r="A290" s="190" t="s">
        <v>570</v>
      </c>
      <c r="B290" s="185" t="s">
        <v>171</v>
      </c>
      <c r="C290" s="294">
        <f>SUMIF(Capital!$B$4:$B$801,'Codes used in the Budget'!A290,Capital!$H$4:$H$801)</f>
        <v>5000000</v>
      </c>
    </row>
    <row r="291" spans="1:3" ht="14.1" customHeight="1">
      <c r="A291" s="190" t="s">
        <v>579</v>
      </c>
      <c r="B291" s="185" t="s">
        <v>255</v>
      </c>
      <c r="C291" s="294">
        <f>SUMIF(Capital!$B$4:$B$801,'Codes used in the Budget'!A291,Capital!$H$4:$H$801)</f>
        <v>112000000</v>
      </c>
    </row>
    <row r="292" spans="1:3" ht="14.1" customHeight="1">
      <c r="A292" s="190" t="s">
        <v>747</v>
      </c>
      <c r="B292" s="296" t="s">
        <v>571</v>
      </c>
      <c r="C292" s="294">
        <f>SUMIF(Capital!$B$4:$B$801,'Codes used in the Budget'!A292,Capital!$H$4:$H$801)</f>
        <v>11000000</v>
      </c>
    </row>
    <row r="293" spans="1:3" ht="14.1" customHeight="1">
      <c r="A293" s="190" t="s">
        <v>257</v>
      </c>
      <c r="B293" s="185" t="s">
        <v>749</v>
      </c>
      <c r="C293" s="294">
        <f>SUMIF(Capital!$B$4:$B$801,'Codes used in the Budget'!A293,Capital!$H$4:$H$801)</f>
        <v>2072515000</v>
      </c>
    </row>
    <row r="294" spans="1:3" ht="14.1" customHeight="1">
      <c r="A294" s="192" t="s">
        <v>259</v>
      </c>
      <c r="B294" s="185" t="s">
        <v>260</v>
      </c>
      <c r="C294" s="294">
        <f>SUMIF(Capital!$B$4:$B$801,'Codes used in the Budget'!A294,Capital!$H$4:$H$801)</f>
        <v>3000000</v>
      </c>
    </row>
    <row r="295" spans="1:3" ht="14.1" customHeight="1">
      <c r="A295" s="190" t="s">
        <v>169</v>
      </c>
      <c r="B295" s="185" t="s">
        <v>388</v>
      </c>
      <c r="C295" s="294">
        <f>SUMIF(Capital!$B$4:$B$801,'Codes used in the Budget'!A295,Capital!$H$4:$H$801)</f>
        <v>377661000</v>
      </c>
    </row>
    <row r="296" spans="1:3" ht="14.1" customHeight="1">
      <c r="A296" s="190" t="s">
        <v>261</v>
      </c>
      <c r="B296" s="200" t="s">
        <v>572</v>
      </c>
      <c r="C296" s="294">
        <f>SUMIF(Capital!$B$4:$B$801,'Codes used in the Budget'!A296,Capital!$H$4:$H$801)</f>
        <v>24450000</v>
      </c>
    </row>
    <row r="297" spans="1:3" ht="14.1" customHeight="1">
      <c r="A297" s="190" t="s">
        <v>379</v>
      </c>
      <c r="B297" s="185" t="s">
        <v>826</v>
      </c>
      <c r="C297" s="294">
        <f>SUMIF(Capital!$B$4:$B$801,'Codes used in the Budget'!A297,Capital!$H$4:$H$801)</f>
        <v>6800000</v>
      </c>
    </row>
    <row r="298" spans="1:3" ht="14.1" customHeight="1">
      <c r="A298" s="192" t="s">
        <v>262</v>
      </c>
      <c r="B298" s="200" t="s">
        <v>842</v>
      </c>
      <c r="C298" s="294">
        <f>SUMIF(Capital!$B$4:$B$801,'Codes used in the Budget'!A298,Capital!$H$4:$H$801)</f>
        <v>29930000</v>
      </c>
    </row>
    <row r="299" spans="1:3" ht="14.1" customHeight="1">
      <c r="A299" s="190" t="s">
        <v>811</v>
      </c>
      <c r="B299" s="185" t="s">
        <v>793</v>
      </c>
      <c r="C299" s="294">
        <f>SUMIF(Capital!$B$4:$B$801,'Codes used in the Budget'!A299,Capital!$H$4:$H$801)</f>
        <v>10760000</v>
      </c>
    </row>
    <row r="300" spans="1:3" ht="14.1" customHeight="1">
      <c r="A300" s="190" t="s">
        <v>382</v>
      </c>
      <c r="B300" s="185" t="s">
        <v>1052</v>
      </c>
      <c r="C300" s="294">
        <f>SUMIF(Capital!$B$4:$B$801,'Codes used in the Budget'!A300,Capital!$H$4:$H$801)</f>
        <v>3400000</v>
      </c>
    </row>
    <row r="301" spans="1:3" ht="14.1" customHeight="1">
      <c r="A301" s="192" t="s">
        <v>383</v>
      </c>
      <c r="B301" s="185" t="s">
        <v>1053</v>
      </c>
      <c r="C301" s="294">
        <f>SUMIF(Capital!$B$4:$B$801,'Codes used in the Budget'!A301,Capital!$H$4:$H$801)</f>
        <v>1000000</v>
      </c>
    </row>
    <row r="302" spans="1:3" ht="14.1" customHeight="1">
      <c r="A302" s="190" t="s">
        <v>380</v>
      </c>
      <c r="B302" s="185" t="s">
        <v>1054</v>
      </c>
      <c r="C302" s="294">
        <f>SUMIF(Capital!$B$4:$B$801,'Codes used in the Budget'!A302,Capital!$H$4:$H$801)</f>
        <v>750000</v>
      </c>
    </row>
    <row r="303" spans="1:3" ht="14.1" customHeight="1">
      <c r="A303" s="192" t="s">
        <v>220</v>
      </c>
      <c r="B303" s="200" t="s">
        <v>233</v>
      </c>
      <c r="C303" s="294">
        <f>SUMIF(Capital!$B$4:$B$801,'Codes used in the Budget'!A303,Capital!$H$4:$H$801)</f>
        <v>581412000.11000001</v>
      </c>
    </row>
    <row r="304" spans="1:3" ht="14.1" customHeight="1">
      <c r="A304" s="192" t="s">
        <v>221</v>
      </c>
      <c r="B304" s="185" t="s">
        <v>234</v>
      </c>
      <c r="C304" s="294">
        <f>SUMIF(Capital!$B$4:$B$801,'Codes used in the Budget'!A304,Capital!$H$4:$H$801)</f>
        <v>159837600</v>
      </c>
    </row>
    <row r="305" spans="1:3" ht="14.1" customHeight="1">
      <c r="A305" s="192" t="s">
        <v>222</v>
      </c>
      <c r="B305" s="185" t="s">
        <v>813</v>
      </c>
      <c r="C305" s="294">
        <f>SUMIF(Capital!$B$4:$B$801,'Codes used in the Budget'!A305,Capital!$H$4:$H$801)</f>
        <v>42760000</v>
      </c>
    </row>
    <row r="306" spans="1:3" ht="14.1" customHeight="1">
      <c r="A306" s="190" t="s">
        <v>223</v>
      </c>
      <c r="B306" s="200" t="s">
        <v>381</v>
      </c>
      <c r="C306" s="294">
        <f>SUMIF(Capital!$B$4:$B$801,'Codes used in the Budget'!A306,Capital!$H$4:$H$801)</f>
        <v>6727500</v>
      </c>
    </row>
    <row r="307" spans="1:3" ht="14.1" customHeight="1">
      <c r="A307" s="190" t="s">
        <v>242</v>
      </c>
      <c r="B307" s="200" t="s">
        <v>555</v>
      </c>
      <c r="C307" s="294">
        <f>SUMIF(Capital!$B$4:$B$801,'Codes used in the Budget'!A307,Capital!$H$4:$H$801)</f>
        <v>29722500</v>
      </c>
    </row>
    <row r="308" spans="1:3" ht="14.1" customHeight="1">
      <c r="A308" s="190" t="s">
        <v>558</v>
      </c>
      <c r="B308" s="185" t="s">
        <v>241</v>
      </c>
      <c r="C308" s="294">
        <f>SUMIF(Capital!$B$4:$B$801,'Codes used in the Budget'!A308,Capital!$H$4:$H$801)</f>
        <v>946000</v>
      </c>
    </row>
    <row r="309" spans="1:3" ht="14.1" customHeight="1">
      <c r="A309" s="190" t="s">
        <v>1055</v>
      </c>
      <c r="B309" s="185" t="s">
        <v>816</v>
      </c>
      <c r="C309" s="294">
        <f>SUMIF(Capital!$B$4:$B$801,'Codes used in the Budget'!A309,Capital!$H$4:$H$801)</f>
        <v>5000000</v>
      </c>
    </row>
    <row r="310" spans="1:3" ht="14.1" customHeight="1">
      <c r="A310" s="190" t="s">
        <v>245</v>
      </c>
      <c r="B310" s="185" t="s">
        <v>243</v>
      </c>
      <c r="C310" s="294">
        <f>SUMIF(Capital!$B$4:$B$801,'Codes used in the Budget'!A310,Capital!$H$4:$H$801)</f>
        <v>6340000</v>
      </c>
    </row>
    <row r="311" spans="1:3" ht="14.1" customHeight="1">
      <c r="A311" s="190" t="s">
        <v>559</v>
      </c>
      <c r="B311" s="200" t="s">
        <v>838</v>
      </c>
      <c r="C311" s="294">
        <f>SUMIF(Capital!$B$4:$B$801,'Codes used in the Budget'!A311,Capital!$H$4:$H$801)</f>
        <v>5440000</v>
      </c>
    </row>
    <row r="312" spans="1:3" ht="14.1" customHeight="1">
      <c r="A312" s="190" t="s">
        <v>502</v>
      </c>
      <c r="B312" s="185" t="s">
        <v>377</v>
      </c>
      <c r="C312" s="294">
        <f>SUMIF(Capital!$B$4:$B$801,'Codes used in the Budget'!A312,Capital!$H$4:$H$801)</f>
        <v>468900000</v>
      </c>
    </row>
    <row r="313" spans="1:3" ht="14.1" customHeight="1">
      <c r="A313" s="190" t="s">
        <v>560</v>
      </c>
      <c r="B313" s="185" t="s">
        <v>244</v>
      </c>
      <c r="C313" s="294">
        <f>SUMIF(Capital!$B$4:$B$801,'Codes used in the Budget'!A313,Capital!$H$4:$H$801)</f>
        <v>4175000</v>
      </c>
    </row>
    <row r="314" spans="1:3" ht="14.1" customHeight="1">
      <c r="A314" s="190" t="s">
        <v>1056</v>
      </c>
      <c r="B314" s="185" t="s">
        <v>246</v>
      </c>
      <c r="C314" s="294">
        <f>SUMIF(Capital!$B$4:$B$801,'Codes used in the Budget'!A314,Capital!$H$4:$H$801)</f>
        <v>500000</v>
      </c>
    </row>
    <row r="315" spans="1:3" ht="14.1" customHeight="1">
      <c r="A315" s="190" t="s">
        <v>561</v>
      </c>
      <c r="B315" s="200" t="s">
        <v>556</v>
      </c>
      <c r="C315" s="294">
        <f>SUMIF(Capital!$B$4:$B$801,'Codes used in the Budget'!A315,Capital!$H$4:$H$801)</f>
        <v>10806000</v>
      </c>
    </row>
    <row r="316" spans="1:3" ht="14.1" customHeight="1">
      <c r="A316" s="192" t="s">
        <v>751</v>
      </c>
      <c r="B316" s="185" t="s">
        <v>787</v>
      </c>
      <c r="C316" s="294">
        <f>SUMIF(Capital!$B$4:$B$801,'Codes used in the Budget'!A316,Capital!$H$4:$H$801)</f>
        <v>520400</v>
      </c>
    </row>
    <row r="317" spans="1:3" ht="14.1" customHeight="1">
      <c r="A317" s="190" t="s">
        <v>562</v>
      </c>
      <c r="B317" s="185" t="s">
        <v>557</v>
      </c>
      <c r="C317" s="294">
        <f>SUMIF(Capital!$B$4:$B$801,'Codes used in the Budget'!A317,Capital!$H$4:$H$801)</f>
        <v>42750000</v>
      </c>
    </row>
    <row r="318" spans="1:3" ht="14.1" customHeight="1">
      <c r="A318" s="190" t="s">
        <v>746</v>
      </c>
      <c r="B318" s="185" t="s">
        <v>743</v>
      </c>
      <c r="C318" s="294">
        <f>SUMIF(Capital!$B$4:$B$801,'Codes used in the Budget'!A318,Capital!$H$4:$H$801)</f>
        <v>8000000</v>
      </c>
    </row>
    <row r="319" spans="1:3" ht="14.1" customHeight="1">
      <c r="A319" s="190" t="s">
        <v>519</v>
      </c>
      <c r="B319" s="185" t="s">
        <v>173</v>
      </c>
      <c r="C319" s="294">
        <f>SUMIF(Capital!$B$4:$B$801,'Codes used in the Budget'!A319,Capital!$H$4:$H$801)</f>
        <v>287000000</v>
      </c>
    </row>
    <row r="320" spans="1:3" ht="14.1" customHeight="1">
      <c r="A320" s="190" t="s">
        <v>517</v>
      </c>
      <c r="B320" s="185" t="s">
        <v>174</v>
      </c>
      <c r="C320" s="294">
        <f>SUMIF(Capital!$B$4:$B$801,'Codes used in the Budget'!A320,Capital!$H$4:$H$801)</f>
        <v>426500000</v>
      </c>
    </row>
    <row r="321" spans="1:3" ht="14.1" customHeight="1">
      <c r="A321" s="190" t="s">
        <v>539</v>
      </c>
      <c r="B321" s="200" t="s">
        <v>788</v>
      </c>
      <c r="C321" s="294">
        <f>SUMIF(Capital!$B$4:$B$801,'Codes used in the Budget'!A321,Capital!$H$4:$H$801)</f>
        <v>71500000</v>
      </c>
    </row>
    <row r="322" spans="1:3" ht="14.1" customHeight="1">
      <c r="A322" s="190" t="s">
        <v>503</v>
      </c>
      <c r="B322" s="185" t="s">
        <v>739</v>
      </c>
      <c r="C322" s="294">
        <f>SUMIF(Capital!$B$4:$B$801,'Codes used in the Budget'!A322,Capital!$H$4:$H$801)</f>
        <v>1511000000</v>
      </c>
    </row>
    <row r="323" spans="1:3" ht="14.1" customHeight="1">
      <c r="A323" s="190" t="s">
        <v>518</v>
      </c>
      <c r="B323" s="185" t="s">
        <v>516</v>
      </c>
      <c r="C323" s="294">
        <f>SUMIF(Capital!$B$4:$B$801,'Codes used in the Budget'!A323,Capital!$H$4:$H$801)</f>
        <v>102000000</v>
      </c>
    </row>
    <row r="324" spans="1:3" ht="14.1" customHeight="1">
      <c r="A324" s="190" t="s">
        <v>527</v>
      </c>
      <c r="B324" s="185" t="s">
        <v>175</v>
      </c>
      <c r="C324" s="294">
        <f>SUMIF(Capital!$B$4:$B$801,'Codes used in the Budget'!A324,Capital!$H$4:$H$801)</f>
        <v>2696000000</v>
      </c>
    </row>
    <row r="325" spans="1:3" ht="14.1" customHeight="1">
      <c r="A325" s="190" t="s">
        <v>568</v>
      </c>
      <c r="B325" s="185" t="s">
        <v>569</v>
      </c>
      <c r="C325" s="294">
        <f>SUMIF(Capital!$B$4:$B$801,'Codes used in the Budget'!A325,Capital!$H$4:$H$801)</f>
        <v>80000000</v>
      </c>
    </row>
    <row r="326" spans="1:3" ht="14.1" customHeight="1">
      <c r="A326" s="190" t="s">
        <v>840</v>
      </c>
      <c r="B326" s="185" t="s">
        <v>839</v>
      </c>
      <c r="C326" s="294">
        <f>SUMIF(Capital!$B$4:$B$801,'Codes used in the Budget'!A326,Capital!$H$4:$H$801)</f>
        <v>0</v>
      </c>
    </row>
    <row r="327" spans="1:3" ht="14.1" customHeight="1">
      <c r="A327" s="190"/>
      <c r="B327" s="309" t="s">
        <v>887</v>
      </c>
      <c r="C327" s="307">
        <f>SUM(C227:C326)</f>
        <v>50518800000.110001</v>
      </c>
    </row>
    <row r="328" spans="1:3" ht="14.1" customHeight="1">
      <c r="A328" s="291"/>
      <c r="B328" s="298" t="s">
        <v>1356</v>
      </c>
    </row>
    <row r="329" spans="1:3" ht="14.1" customHeight="1">
      <c r="A329" s="302" t="s">
        <v>1335</v>
      </c>
      <c r="B329" s="299" t="s">
        <v>1186</v>
      </c>
    </row>
    <row r="330" spans="1:3" ht="14.1" customHeight="1">
      <c r="A330" s="302" t="s">
        <v>1336</v>
      </c>
      <c r="B330" s="299" t="s">
        <v>1188</v>
      </c>
    </row>
    <row r="331" spans="1:3" ht="14.1" customHeight="1">
      <c r="A331" s="302" t="s">
        <v>352</v>
      </c>
      <c r="B331" s="299" t="s">
        <v>1189</v>
      </c>
    </row>
    <row r="332" spans="1:3" ht="14.1" customHeight="1">
      <c r="A332" s="302" t="s">
        <v>1337</v>
      </c>
      <c r="B332" s="299" t="s">
        <v>1190</v>
      </c>
    </row>
    <row r="333" spans="1:3" ht="14.1" customHeight="1">
      <c r="A333" s="302" t="s">
        <v>1338</v>
      </c>
      <c r="B333" s="299" t="s">
        <v>1191</v>
      </c>
    </row>
    <row r="334" spans="1:3" ht="14.1" customHeight="1">
      <c r="A334" s="302" t="s">
        <v>1339</v>
      </c>
      <c r="B334" s="299" t="s">
        <v>1192</v>
      </c>
    </row>
    <row r="335" spans="1:3" ht="14.1" customHeight="1">
      <c r="A335" s="302" t="s">
        <v>333</v>
      </c>
      <c r="B335" s="299" t="s">
        <v>1193</v>
      </c>
    </row>
    <row r="336" spans="1:3" ht="14.1" customHeight="1">
      <c r="A336" s="302" t="s">
        <v>1340</v>
      </c>
      <c r="B336" s="299" t="s">
        <v>1194</v>
      </c>
    </row>
    <row r="337" spans="1:2" ht="14.1" customHeight="1">
      <c r="A337" s="302" t="s">
        <v>1341</v>
      </c>
      <c r="B337" s="299" t="s">
        <v>1195</v>
      </c>
    </row>
    <row r="338" spans="1:2" ht="14.1" customHeight="1">
      <c r="A338" s="302" t="s">
        <v>1342</v>
      </c>
      <c r="B338" s="299" t="s">
        <v>1196</v>
      </c>
    </row>
    <row r="339" spans="1:2" ht="14.1" customHeight="1">
      <c r="A339" s="302" t="s">
        <v>340</v>
      </c>
      <c r="B339" s="299" t="s">
        <v>1198</v>
      </c>
    </row>
    <row r="340" spans="1:2" ht="14.1" customHeight="1">
      <c r="A340" s="302" t="s">
        <v>385</v>
      </c>
      <c r="B340" s="299" t="s">
        <v>1199</v>
      </c>
    </row>
    <row r="341" spans="1:2" ht="14.1" customHeight="1">
      <c r="A341" s="302" t="s">
        <v>384</v>
      </c>
      <c r="B341" s="299" t="s">
        <v>1197</v>
      </c>
    </row>
    <row r="342" spans="1:2" ht="14.1" customHeight="1">
      <c r="A342" s="302" t="s">
        <v>386</v>
      </c>
      <c r="B342" s="299" t="s">
        <v>1187</v>
      </c>
    </row>
    <row r="343" spans="1:2" ht="14.1" customHeight="1">
      <c r="A343" s="302" t="s">
        <v>1343</v>
      </c>
      <c r="B343" s="299" t="s">
        <v>1200</v>
      </c>
    </row>
    <row r="344" spans="1:2" ht="14.1" customHeight="1">
      <c r="A344" s="302" t="s">
        <v>1344</v>
      </c>
      <c r="B344" s="299" t="s">
        <v>1201</v>
      </c>
    </row>
    <row r="345" spans="1:2" ht="14.1" customHeight="1">
      <c r="A345" s="302" t="s">
        <v>1345</v>
      </c>
      <c r="B345" s="300" t="s">
        <v>1202</v>
      </c>
    </row>
    <row r="346" spans="1:2" ht="14.1" customHeight="1">
      <c r="A346" s="44" t="s">
        <v>1346</v>
      </c>
      <c r="B346" s="301" t="s">
        <v>1203</v>
      </c>
    </row>
    <row r="347" spans="1:2" ht="14.1" customHeight="1">
      <c r="A347" s="302" t="s">
        <v>1347</v>
      </c>
      <c r="B347" s="300" t="s">
        <v>1204</v>
      </c>
    </row>
    <row r="348" spans="1:2" ht="14.1" customHeight="1">
      <c r="A348" s="302" t="s">
        <v>1348</v>
      </c>
      <c r="B348" s="300" t="s">
        <v>1205</v>
      </c>
    </row>
    <row r="349" spans="1:2" ht="14.1" customHeight="1">
      <c r="A349" s="302" t="s">
        <v>1349</v>
      </c>
      <c r="B349" s="300" t="s">
        <v>1206</v>
      </c>
    </row>
    <row r="350" spans="1:2" ht="14.1" customHeight="1">
      <c r="A350" s="302" t="s">
        <v>1350</v>
      </c>
      <c r="B350" s="300" t="s">
        <v>1207</v>
      </c>
    </row>
    <row r="351" spans="1:2" ht="14.1" customHeight="1">
      <c r="A351" s="302" t="s">
        <v>1351</v>
      </c>
      <c r="B351" s="300" t="s">
        <v>1208</v>
      </c>
    </row>
    <row r="352" spans="1:2" ht="14.1" customHeight="1">
      <c r="A352" s="302" t="s">
        <v>843</v>
      </c>
      <c r="B352" s="300" t="s">
        <v>1209</v>
      </c>
    </row>
    <row r="353" spans="1:2" ht="14.1" customHeight="1">
      <c r="A353" s="164" t="s">
        <v>1352</v>
      </c>
      <c r="B353" s="301" t="s">
        <v>1213</v>
      </c>
    </row>
    <row r="354" spans="1:2" ht="14.1" customHeight="1">
      <c r="A354" s="302" t="s">
        <v>1353</v>
      </c>
      <c r="B354" s="300" t="s">
        <v>1210</v>
      </c>
    </row>
    <row r="355" spans="1:2" ht="14.1" customHeight="1">
      <c r="A355" s="302" t="s">
        <v>1354</v>
      </c>
      <c r="B355" s="299" t="s">
        <v>1211</v>
      </c>
    </row>
    <row r="356" spans="1:2" ht="14.1" customHeight="1">
      <c r="A356" s="302" t="s">
        <v>1355</v>
      </c>
      <c r="B356" s="299" t="s">
        <v>1212</v>
      </c>
    </row>
    <row r="357" spans="1:2" ht="14.1" customHeight="1">
      <c r="A357" s="290"/>
      <c r="B357" s="298" t="s">
        <v>1357</v>
      </c>
    </row>
    <row r="358" spans="1:2" ht="14.1" customHeight="1">
      <c r="A358" s="15" t="s">
        <v>1376</v>
      </c>
      <c r="B358" s="295" t="s">
        <v>1358</v>
      </c>
    </row>
    <row r="359" spans="1:2" ht="14.1" customHeight="1">
      <c r="A359" s="15" t="s">
        <v>27</v>
      </c>
      <c r="B359" s="295" t="s">
        <v>1359</v>
      </c>
    </row>
    <row r="360" spans="1:2" ht="14.1" customHeight="1">
      <c r="A360" s="15" t="s">
        <v>336</v>
      </c>
      <c r="B360" s="295" t="s">
        <v>1360</v>
      </c>
    </row>
    <row r="361" spans="1:2" ht="14.1" customHeight="1">
      <c r="A361" s="15" t="s">
        <v>807</v>
      </c>
      <c r="B361" s="295" t="s">
        <v>1361</v>
      </c>
    </row>
    <row r="362" spans="1:2" ht="14.1" customHeight="1">
      <c r="A362" s="15" t="s">
        <v>1377</v>
      </c>
      <c r="B362" s="295" t="s">
        <v>1362</v>
      </c>
    </row>
    <row r="363" spans="1:2" ht="14.1" customHeight="1">
      <c r="A363" s="15" t="s">
        <v>206</v>
      </c>
      <c r="B363" s="295" t="s">
        <v>1363</v>
      </c>
    </row>
    <row r="364" spans="1:2" ht="14.1" customHeight="1">
      <c r="A364" s="15" t="s">
        <v>1378</v>
      </c>
      <c r="B364" s="295" t="s">
        <v>1364</v>
      </c>
    </row>
    <row r="365" spans="1:2" ht="14.1" customHeight="1">
      <c r="A365" s="15" t="s">
        <v>155</v>
      </c>
      <c r="B365" s="295" t="s">
        <v>1365</v>
      </c>
    </row>
    <row r="366" spans="1:2" ht="14.1" customHeight="1">
      <c r="A366" s="15" t="s">
        <v>1379</v>
      </c>
      <c r="B366" s="295" t="s">
        <v>1366</v>
      </c>
    </row>
    <row r="367" spans="1:2" ht="14.1" customHeight="1">
      <c r="A367" s="15" t="s">
        <v>1380</v>
      </c>
      <c r="B367" s="295" t="s">
        <v>1367</v>
      </c>
    </row>
    <row r="368" spans="1:2" ht="14.1" customHeight="1">
      <c r="A368" s="15" t="s">
        <v>1381</v>
      </c>
      <c r="B368" s="295" t="s">
        <v>1368</v>
      </c>
    </row>
    <row r="369" spans="1:2" ht="14.1" customHeight="1">
      <c r="A369" s="15" t="s">
        <v>1045</v>
      </c>
      <c r="B369" s="295" t="s">
        <v>1369</v>
      </c>
    </row>
    <row r="370" spans="1:2" ht="14.1" customHeight="1">
      <c r="A370" s="15" t="s">
        <v>1382</v>
      </c>
      <c r="B370" s="295" t="s">
        <v>1370</v>
      </c>
    </row>
    <row r="371" spans="1:2" ht="14.1" customHeight="1">
      <c r="A371" s="15" t="s">
        <v>1383</v>
      </c>
      <c r="B371" s="295" t="s">
        <v>1371</v>
      </c>
    </row>
    <row r="372" spans="1:2" ht="14.1" customHeight="1">
      <c r="A372" s="15" t="s">
        <v>395</v>
      </c>
      <c r="B372" s="295" t="s">
        <v>1372</v>
      </c>
    </row>
    <row r="373" spans="1:2" ht="14.1" customHeight="1">
      <c r="A373" s="15" t="s">
        <v>1384</v>
      </c>
      <c r="B373" s="295" t="s">
        <v>1373</v>
      </c>
    </row>
    <row r="374" spans="1:2" ht="14.1" customHeight="1">
      <c r="A374" s="15" t="s">
        <v>202</v>
      </c>
      <c r="B374" s="295" t="s">
        <v>1374</v>
      </c>
    </row>
    <row r="375" spans="1:2" ht="14.1" customHeight="1">
      <c r="A375" s="15" t="s">
        <v>376</v>
      </c>
      <c r="B375" s="295" t="s">
        <v>1375</v>
      </c>
    </row>
    <row r="376" spans="1:2" ht="14.1" customHeight="1">
      <c r="A376"/>
      <c r="B376"/>
    </row>
    <row r="377" spans="1:2" ht="14.1" customHeight="1">
      <c r="A377"/>
      <c r="B377"/>
    </row>
    <row r="378" spans="1:2" ht="14.1" customHeight="1">
      <c r="A378"/>
      <c r="B378"/>
    </row>
    <row r="380" spans="1:2" ht="14.1" customHeight="1">
      <c r="A380" s="303"/>
    </row>
    <row r="381" spans="1:2" ht="14.1" customHeight="1">
      <c r="A381" s="304"/>
    </row>
    <row r="382" spans="1:2" ht="14.1" customHeight="1">
      <c r="A382" s="305"/>
    </row>
    <row r="383" spans="1:2" ht="14.1" customHeight="1">
      <c r="A383"/>
    </row>
    <row r="384" spans="1:2" ht="14.1" customHeight="1">
      <c r="A384"/>
    </row>
    <row r="385" spans="1:1" ht="14.1" customHeight="1">
      <c r="A385"/>
    </row>
    <row r="386" spans="1:1" ht="14.1" customHeight="1">
      <c r="A386"/>
    </row>
    <row r="387" spans="1:1" ht="14.1" customHeight="1">
      <c r="A387"/>
    </row>
    <row r="388" spans="1:1" ht="14.1" customHeight="1">
      <c r="A388"/>
    </row>
    <row r="389" spans="1:1" ht="14.1" customHeight="1">
      <c r="A389"/>
    </row>
    <row r="390" spans="1:1" ht="14.1" customHeight="1">
      <c r="A390"/>
    </row>
    <row r="391" spans="1:1" ht="14.1" customHeight="1">
      <c r="A391"/>
    </row>
    <row r="392" spans="1:1" ht="14.1" customHeight="1">
      <c r="A392"/>
    </row>
    <row r="393" spans="1:1" ht="14.1" customHeight="1">
      <c r="A393"/>
    </row>
    <row r="394" spans="1:1" ht="14.1" customHeight="1">
      <c r="A394"/>
    </row>
    <row r="395" spans="1:1" ht="14.1" customHeight="1">
      <c r="A395"/>
    </row>
    <row r="396" spans="1:1" ht="14.1" customHeight="1">
      <c r="A396"/>
    </row>
    <row r="397" spans="1:1" ht="14.1" customHeight="1">
      <c r="A397"/>
    </row>
    <row r="398" spans="1:1" ht="14.1" customHeight="1">
      <c r="A398"/>
    </row>
    <row r="399" spans="1:1" ht="14.1" customHeight="1">
      <c r="A399"/>
    </row>
    <row r="400" spans="1:1" ht="14.1" customHeight="1">
      <c r="A400"/>
    </row>
    <row r="401" spans="1:1" ht="14.1" customHeight="1">
      <c r="A401"/>
    </row>
    <row r="402" spans="1:1" ht="14.1" customHeight="1">
      <c r="A402"/>
    </row>
    <row r="403" spans="1:1" ht="14.1" customHeight="1">
      <c r="A403"/>
    </row>
    <row r="404" spans="1:1" ht="14.1" customHeight="1">
      <c r="A404"/>
    </row>
    <row r="405" spans="1:1" ht="14.1" customHeight="1">
      <c r="A405"/>
    </row>
    <row r="406" spans="1:1" ht="14.1" customHeight="1">
      <c r="A406"/>
    </row>
    <row r="407" spans="1:1" ht="14.1" customHeight="1">
      <c r="A407"/>
    </row>
    <row r="408" spans="1:1" ht="14.1" customHeight="1">
      <c r="A408"/>
    </row>
    <row r="409" spans="1:1" ht="14.1" customHeight="1">
      <c r="A409"/>
    </row>
    <row r="410" spans="1:1" ht="14.1" customHeight="1">
      <c r="A410"/>
    </row>
    <row r="411" spans="1:1" ht="14.1" customHeight="1">
      <c r="A411"/>
    </row>
    <row r="412" spans="1:1" ht="14.1" customHeight="1">
      <c r="A412"/>
    </row>
    <row r="413" spans="1:1" ht="14.1" customHeight="1">
      <c r="A413"/>
    </row>
    <row r="414" spans="1:1" ht="14.1" customHeight="1">
      <c r="A414"/>
    </row>
    <row r="415" spans="1:1" ht="14.1" customHeight="1">
      <c r="A415"/>
    </row>
    <row r="416" spans="1:1" ht="14.1" customHeight="1">
      <c r="A416"/>
    </row>
    <row r="417" spans="1:1" ht="14.1" customHeight="1">
      <c r="A417"/>
    </row>
    <row r="418" spans="1:1" ht="14.1" customHeight="1">
      <c r="A418"/>
    </row>
    <row r="419" spans="1:1" ht="14.1" customHeight="1">
      <c r="A419"/>
    </row>
    <row r="420" spans="1:1" ht="14.1" customHeight="1">
      <c r="A420"/>
    </row>
    <row r="421" spans="1:1" ht="14.1" customHeight="1">
      <c r="A421"/>
    </row>
    <row r="422" spans="1:1" ht="14.1" customHeight="1">
      <c r="A422"/>
    </row>
    <row r="423" spans="1:1" ht="14.1" customHeight="1">
      <c r="A423"/>
    </row>
    <row r="424" spans="1:1" ht="14.1" customHeight="1">
      <c r="A424"/>
    </row>
    <row r="425" spans="1:1" ht="14.1" customHeight="1">
      <c r="A425"/>
    </row>
    <row r="426" spans="1:1" ht="14.1" customHeight="1">
      <c r="A426"/>
    </row>
    <row r="427" spans="1:1" ht="14.1" customHeight="1">
      <c r="A427"/>
    </row>
    <row r="428" spans="1:1" ht="14.1" customHeight="1">
      <c r="A428"/>
    </row>
    <row r="429" spans="1:1" ht="14.1" customHeight="1">
      <c r="A429"/>
    </row>
    <row r="430" spans="1:1" ht="14.1" customHeight="1">
      <c r="A430"/>
    </row>
    <row r="431" spans="1:1" ht="14.1" customHeight="1">
      <c r="A431"/>
    </row>
    <row r="432" spans="1:1" ht="14.1" customHeight="1">
      <c r="A432"/>
    </row>
    <row r="433" spans="1:1" ht="14.1" customHeight="1">
      <c r="A433"/>
    </row>
    <row r="434" spans="1:1" ht="14.1" customHeight="1">
      <c r="A434"/>
    </row>
    <row r="435" spans="1:1" ht="14.1" customHeight="1">
      <c r="A435"/>
    </row>
    <row r="436" spans="1:1" ht="14.1" customHeight="1">
      <c r="A436"/>
    </row>
    <row r="437" spans="1:1" ht="14.1" customHeight="1">
      <c r="A437"/>
    </row>
    <row r="438" spans="1:1" ht="14.1" customHeight="1">
      <c r="A438"/>
    </row>
    <row r="439" spans="1:1" ht="14.1" customHeight="1">
      <c r="A439"/>
    </row>
    <row r="440" spans="1:1" ht="14.1" customHeight="1">
      <c r="A440"/>
    </row>
    <row r="441" spans="1:1" ht="14.1" customHeight="1">
      <c r="A441"/>
    </row>
    <row r="442" spans="1:1" ht="14.1" customHeight="1">
      <c r="A442"/>
    </row>
    <row r="443" spans="1:1" ht="14.1" customHeight="1">
      <c r="A443"/>
    </row>
    <row r="444" spans="1:1" ht="14.1" customHeight="1">
      <c r="A444"/>
    </row>
    <row r="445" spans="1:1" ht="14.1" customHeight="1">
      <c r="A445"/>
    </row>
    <row r="446" spans="1:1" ht="14.1" customHeight="1">
      <c r="A446"/>
    </row>
    <row r="447" spans="1:1" ht="14.1" customHeight="1">
      <c r="A447"/>
    </row>
    <row r="448" spans="1:1" ht="14.1" customHeight="1">
      <c r="A448"/>
    </row>
    <row r="449" spans="1:1" ht="14.1" customHeight="1">
      <c r="A449"/>
    </row>
    <row r="450" spans="1:1" ht="14.1" customHeight="1">
      <c r="A450"/>
    </row>
    <row r="451" spans="1:1" ht="14.1" customHeight="1">
      <c r="A451"/>
    </row>
    <row r="452" spans="1:1" ht="14.1" customHeight="1">
      <c r="A452"/>
    </row>
    <row r="453" spans="1:1" ht="14.1" customHeight="1">
      <c r="A453"/>
    </row>
    <row r="454" spans="1:1" ht="14.1" customHeight="1">
      <c r="A454"/>
    </row>
    <row r="455" spans="1:1" ht="14.1" customHeight="1">
      <c r="A455"/>
    </row>
    <row r="456" spans="1:1" ht="14.1" customHeight="1">
      <c r="A456"/>
    </row>
    <row r="457" spans="1:1" ht="14.1" customHeight="1">
      <c r="A457"/>
    </row>
    <row r="458" spans="1:1" ht="14.1" customHeight="1">
      <c r="A458"/>
    </row>
    <row r="459" spans="1:1" ht="14.1" customHeight="1">
      <c r="A459"/>
    </row>
    <row r="460" spans="1:1" ht="14.1" customHeight="1">
      <c r="A460"/>
    </row>
    <row r="461" spans="1:1" ht="14.1" customHeight="1">
      <c r="A461"/>
    </row>
    <row r="462" spans="1:1" ht="14.1" customHeight="1">
      <c r="A462"/>
    </row>
    <row r="463" spans="1:1" ht="14.1" customHeight="1">
      <c r="A463"/>
    </row>
    <row r="464" spans="1:1" ht="14.1" customHeight="1">
      <c r="A464"/>
    </row>
    <row r="465" spans="1:1" ht="14.1" customHeight="1">
      <c r="A465"/>
    </row>
    <row r="466" spans="1:1" ht="14.1" customHeight="1">
      <c r="A466"/>
    </row>
    <row r="467" spans="1:1" ht="14.1" customHeight="1">
      <c r="A467"/>
    </row>
    <row r="468" spans="1:1" ht="14.1" customHeight="1">
      <c r="A468"/>
    </row>
    <row r="469" spans="1:1" ht="14.1" customHeight="1">
      <c r="A469"/>
    </row>
    <row r="470" spans="1:1" ht="14.1" customHeight="1">
      <c r="A470"/>
    </row>
    <row r="471" spans="1:1" ht="14.1" customHeight="1">
      <c r="A471"/>
    </row>
    <row r="472" spans="1:1" ht="14.1" customHeight="1">
      <c r="A472"/>
    </row>
    <row r="473" spans="1:1" ht="14.1" customHeight="1">
      <c r="A473"/>
    </row>
    <row r="474" spans="1:1" ht="14.1" customHeight="1">
      <c r="A474"/>
    </row>
    <row r="475" spans="1:1" ht="14.1" customHeight="1">
      <c r="A475"/>
    </row>
    <row r="476" spans="1:1" ht="14.1" customHeight="1">
      <c r="A476"/>
    </row>
    <row r="477" spans="1:1" ht="14.1" customHeight="1">
      <c r="A477"/>
    </row>
    <row r="478" spans="1:1" ht="14.1" customHeight="1">
      <c r="A478"/>
    </row>
    <row r="479" spans="1:1" ht="14.1" customHeight="1">
      <c r="A479"/>
    </row>
    <row r="480" spans="1:1" ht="14.1" customHeight="1">
      <c r="A480"/>
    </row>
    <row r="481" spans="1:1" ht="14.1" customHeight="1">
      <c r="A481"/>
    </row>
    <row r="482" spans="1:1" ht="14.1" customHeight="1">
      <c r="A482"/>
    </row>
    <row r="483" spans="1:1" ht="14.1" customHeight="1">
      <c r="A483"/>
    </row>
    <row r="484" spans="1:1" ht="14.1" customHeight="1">
      <c r="A484"/>
    </row>
    <row r="485" spans="1:1" ht="14.1" customHeight="1">
      <c r="A485"/>
    </row>
    <row r="486" spans="1:1" ht="14.1" customHeight="1">
      <c r="A486"/>
    </row>
    <row r="487" spans="1:1" ht="14.1" customHeight="1">
      <c r="A487"/>
    </row>
    <row r="488" spans="1:1" ht="14.1" customHeight="1">
      <c r="A488"/>
    </row>
    <row r="489" spans="1:1" ht="14.1" customHeight="1">
      <c r="A489"/>
    </row>
    <row r="490" spans="1:1" ht="14.1" customHeight="1">
      <c r="A490"/>
    </row>
    <row r="491" spans="1:1" ht="14.1" customHeight="1">
      <c r="A491"/>
    </row>
    <row r="492" spans="1:1" ht="14.1" customHeight="1">
      <c r="A492"/>
    </row>
    <row r="493" spans="1:1" ht="14.1" customHeight="1">
      <c r="A493"/>
    </row>
    <row r="494" spans="1:1" ht="14.1" customHeight="1">
      <c r="A494"/>
    </row>
    <row r="495" spans="1:1" ht="14.1" customHeight="1">
      <c r="A495"/>
    </row>
    <row r="496" spans="1:1" ht="14.1" customHeight="1">
      <c r="A496"/>
    </row>
    <row r="497" spans="1:1" ht="14.1" customHeight="1">
      <c r="A497"/>
    </row>
    <row r="498" spans="1:1" ht="14.1" customHeight="1">
      <c r="A498"/>
    </row>
    <row r="499" spans="1:1" ht="14.1" customHeight="1">
      <c r="A499"/>
    </row>
    <row r="500" spans="1:1" ht="14.1" customHeight="1">
      <c r="A500"/>
    </row>
    <row r="501" spans="1:1" ht="14.1" customHeight="1">
      <c r="A501"/>
    </row>
    <row r="502" spans="1:1" ht="14.1" customHeight="1">
      <c r="A502"/>
    </row>
    <row r="503" spans="1:1" ht="14.1" customHeight="1">
      <c r="A503"/>
    </row>
    <row r="504" spans="1:1" ht="14.1" customHeight="1">
      <c r="A504"/>
    </row>
    <row r="505" spans="1:1" ht="14.1" customHeight="1">
      <c r="A505"/>
    </row>
    <row r="506" spans="1:1" ht="14.1" customHeight="1">
      <c r="A506"/>
    </row>
    <row r="507" spans="1:1" ht="14.1" customHeight="1">
      <c r="A507"/>
    </row>
    <row r="508" spans="1:1" ht="14.1" customHeight="1">
      <c r="A508"/>
    </row>
    <row r="509" spans="1:1" ht="14.1" customHeight="1">
      <c r="A509"/>
    </row>
    <row r="510" spans="1:1" ht="14.1" customHeight="1">
      <c r="A510"/>
    </row>
    <row r="511" spans="1:1" ht="14.1" customHeight="1">
      <c r="A511"/>
    </row>
    <row r="512" spans="1:1" ht="14.1" customHeight="1">
      <c r="A512"/>
    </row>
    <row r="513" spans="1:1" ht="14.1" customHeight="1">
      <c r="A513"/>
    </row>
    <row r="514" spans="1:1" ht="14.1" customHeight="1">
      <c r="A514"/>
    </row>
    <row r="515" spans="1:1" ht="14.1" customHeight="1">
      <c r="A515"/>
    </row>
    <row r="516" spans="1:1" ht="14.1" customHeight="1">
      <c r="A516"/>
    </row>
    <row r="517" spans="1:1" ht="14.1" customHeight="1">
      <c r="A517"/>
    </row>
    <row r="518" spans="1:1" ht="14.1" customHeight="1">
      <c r="A518"/>
    </row>
    <row r="519" spans="1:1" ht="14.1" customHeight="1">
      <c r="A519"/>
    </row>
    <row r="520" spans="1:1" ht="14.1" customHeight="1">
      <c r="A520"/>
    </row>
    <row r="521" spans="1:1" ht="14.1" customHeight="1">
      <c r="A521"/>
    </row>
    <row r="522" spans="1:1" ht="14.1" customHeight="1">
      <c r="A522"/>
    </row>
    <row r="523" spans="1:1" ht="14.1" customHeight="1">
      <c r="A523"/>
    </row>
    <row r="524" spans="1:1" ht="14.1" customHeight="1">
      <c r="A524"/>
    </row>
    <row r="525" spans="1:1" ht="14.1" customHeight="1">
      <c r="A525"/>
    </row>
    <row r="526" spans="1:1" ht="14.1" customHeight="1">
      <c r="A526"/>
    </row>
    <row r="527" spans="1:1" ht="14.1" customHeight="1">
      <c r="A527"/>
    </row>
    <row r="528" spans="1:1" ht="14.1" customHeight="1">
      <c r="A528"/>
    </row>
    <row r="529" spans="1:1" ht="14.1" customHeight="1">
      <c r="A529"/>
    </row>
    <row r="530" spans="1:1" ht="14.1" customHeight="1">
      <c r="A530"/>
    </row>
    <row r="531" spans="1:1" ht="14.1" customHeight="1">
      <c r="A531"/>
    </row>
    <row r="532" spans="1:1" ht="14.1" customHeight="1">
      <c r="A532"/>
    </row>
    <row r="533" spans="1:1" ht="14.1" customHeight="1">
      <c r="A533"/>
    </row>
    <row r="534" spans="1:1" ht="14.1" customHeight="1">
      <c r="A534"/>
    </row>
    <row r="535" spans="1:1" ht="14.1" customHeight="1">
      <c r="A535"/>
    </row>
    <row r="536" spans="1:1" ht="14.1" customHeight="1">
      <c r="A536"/>
    </row>
    <row r="537" spans="1:1" ht="14.1" customHeight="1">
      <c r="A537"/>
    </row>
    <row r="538" spans="1:1" ht="14.1" customHeight="1">
      <c r="A538"/>
    </row>
    <row r="539" spans="1:1" ht="14.1" customHeight="1">
      <c r="A539"/>
    </row>
    <row r="540" spans="1:1" ht="14.1" customHeight="1">
      <c r="A540"/>
    </row>
    <row r="541" spans="1:1" ht="14.1" customHeight="1">
      <c r="A541"/>
    </row>
    <row r="542" spans="1:1" ht="14.1" customHeight="1">
      <c r="A542"/>
    </row>
    <row r="543" spans="1:1" ht="14.1" customHeight="1">
      <c r="A543"/>
    </row>
    <row r="544" spans="1:1" ht="14.1" customHeight="1">
      <c r="A544"/>
    </row>
    <row r="545" spans="1:1" ht="14.1" customHeight="1">
      <c r="A545"/>
    </row>
    <row r="546" spans="1:1" ht="14.1" customHeight="1">
      <c r="A546"/>
    </row>
    <row r="547" spans="1:1" ht="14.1" customHeight="1">
      <c r="A547"/>
    </row>
    <row r="548" spans="1:1" ht="14.1" customHeight="1">
      <c r="A548"/>
    </row>
    <row r="549" spans="1:1" ht="14.1" customHeight="1">
      <c r="A549"/>
    </row>
    <row r="550" spans="1:1" ht="14.1" customHeight="1">
      <c r="A550"/>
    </row>
    <row r="551" spans="1:1" ht="14.1" customHeight="1">
      <c r="A551"/>
    </row>
    <row r="552" spans="1:1" ht="14.1" customHeight="1">
      <c r="A552"/>
    </row>
    <row r="553" spans="1:1" ht="14.1" customHeight="1">
      <c r="A553"/>
    </row>
    <row r="554" spans="1:1" ht="14.1" customHeight="1">
      <c r="A554"/>
    </row>
    <row r="555" spans="1:1" ht="14.1" customHeight="1">
      <c r="A555"/>
    </row>
    <row r="556" spans="1:1" ht="14.1" customHeight="1">
      <c r="A556"/>
    </row>
    <row r="557" spans="1:1" ht="14.1" customHeight="1">
      <c r="A557"/>
    </row>
    <row r="558" spans="1:1" ht="14.1" customHeight="1">
      <c r="A558"/>
    </row>
    <row r="559" spans="1:1" ht="14.1" customHeight="1">
      <c r="A559"/>
    </row>
    <row r="560" spans="1:1" ht="14.1" customHeight="1">
      <c r="A560"/>
    </row>
    <row r="561" spans="1:1" ht="14.1" customHeight="1">
      <c r="A561"/>
    </row>
    <row r="562" spans="1:1" ht="14.1" customHeight="1">
      <c r="A562"/>
    </row>
    <row r="563" spans="1:1" ht="14.1" customHeight="1">
      <c r="A563"/>
    </row>
    <row r="564" spans="1:1" ht="14.1" customHeight="1">
      <c r="A564"/>
    </row>
    <row r="565" spans="1:1" ht="14.1" customHeight="1">
      <c r="A565"/>
    </row>
    <row r="566" spans="1:1" ht="14.1" customHeight="1">
      <c r="A566"/>
    </row>
    <row r="567" spans="1:1" ht="14.1" customHeight="1">
      <c r="A567"/>
    </row>
    <row r="568" spans="1:1" ht="14.1" customHeight="1">
      <c r="A568"/>
    </row>
    <row r="569" spans="1:1" ht="14.1" customHeight="1">
      <c r="A569"/>
    </row>
    <row r="570" spans="1:1" ht="14.1" customHeight="1">
      <c r="A570"/>
    </row>
    <row r="571" spans="1:1" ht="14.1" customHeight="1">
      <c r="A571"/>
    </row>
    <row r="572" spans="1:1" ht="14.1" customHeight="1">
      <c r="A572"/>
    </row>
    <row r="573" spans="1:1" ht="14.1" customHeight="1">
      <c r="A573"/>
    </row>
    <row r="574" spans="1:1" ht="14.1" customHeight="1">
      <c r="A574"/>
    </row>
    <row r="575" spans="1:1" ht="14.1" customHeight="1">
      <c r="A575"/>
    </row>
    <row r="576" spans="1:1" ht="14.1" customHeight="1">
      <c r="A576"/>
    </row>
    <row r="577" spans="1:1" ht="14.1" customHeight="1">
      <c r="A577"/>
    </row>
    <row r="578" spans="1:1" ht="14.1" customHeight="1">
      <c r="A578"/>
    </row>
    <row r="579" spans="1:1" ht="14.1" customHeight="1">
      <c r="A579"/>
    </row>
    <row r="580" spans="1:1" ht="14.1" customHeight="1">
      <c r="A580"/>
    </row>
    <row r="581" spans="1:1" ht="14.1" customHeight="1">
      <c r="A581"/>
    </row>
    <row r="582" spans="1:1" ht="14.1" customHeight="1">
      <c r="A582"/>
    </row>
    <row r="583" spans="1:1" ht="14.1" customHeight="1">
      <c r="A583"/>
    </row>
    <row r="584" spans="1:1" ht="14.1" customHeight="1">
      <c r="A584"/>
    </row>
    <row r="585" spans="1:1" ht="14.1" customHeight="1">
      <c r="A585"/>
    </row>
    <row r="586" spans="1:1" ht="14.1" customHeight="1">
      <c r="A586"/>
    </row>
    <row r="587" spans="1:1" ht="14.1" customHeight="1">
      <c r="A587"/>
    </row>
    <row r="588" spans="1:1" ht="14.1" customHeight="1">
      <c r="A588"/>
    </row>
    <row r="589" spans="1:1" ht="14.1" customHeight="1">
      <c r="A589"/>
    </row>
    <row r="590" spans="1:1" ht="14.1" customHeight="1">
      <c r="A590"/>
    </row>
    <row r="591" spans="1:1" ht="14.1" customHeight="1">
      <c r="A591"/>
    </row>
    <row r="592" spans="1:1" ht="14.1" customHeight="1">
      <c r="A592"/>
    </row>
    <row r="593" spans="1:1" ht="14.1" customHeight="1">
      <c r="A593"/>
    </row>
    <row r="594" spans="1:1" ht="14.1" customHeight="1">
      <c r="A594"/>
    </row>
    <row r="595" spans="1:1" ht="14.1" customHeight="1">
      <c r="A595"/>
    </row>
    <row r="596" spans="1:1" ht="14.1" customHeight="1">
      <c r="A596"/>
    </row>
    <row r="597" spans="1:1" ht="14.1" customHeight="1">
      <c r="A597"/>
    </row>
    <row r="598" spans="1:1" ht="14.1" customHeight="1">
      <c r="A598"/>
    </row>
    <row r="599" spans="1:1" ht="14.1" customHeight="1">
      <c r="A599"/>
    </row>
    <row r="600" spans="1:1" ht="14.1" customHeight="1">
      <c r="A600"/>
    </row>
    <row r="601" spans="1:1" ht="14.1" customHeight="1">
      <c r="A601"/>
    </row>
    <row r="602" spans="1:1" ht="14.1" customHeight="1">
      <c r="A602"/>
    </row>
    <row r="603" spans="1:1" ht="14.1" customHeight="1">
      <c r="A603"/>
    </row>
    <row r="604" spans="1:1" ht="14.1" customHeight="1">
      <c r="A604"/>
    </row>
    <row r="605" spans="1:1" ht="14.1" customHeight="1">
      <c r="A605"/>
    </row>
    <row r="606" spans="1:1" ht="14.1" customHeight="1">
      <c r="A606"/>
    </row>
    <row r="607" spans="1:1" ht="14.1" customHeight="1">
      <c r="A607"/>
    </row>
    <row r="608" spans="1:1" ht="14.1" customHeight="1">
      <c r="A608"/>
    </row>
    <row r="609" spans="1:1" ht="14.1" customHeight="1">
      <c r="A609"/>
    </row>
    <row r="610" spans="1:1" ht="14.1" customHeight="1">
      <c r="A610"/>
    </row>
    <row r="611" spans="1:1" ht="14.1" customHeight="1">
      <c r="A611"/>
    </row>
    <row r="612" spans="1:1" ht="14.1" customHeight="1">
      <c r="A612"/>
    </row>
    <row r="613" spans="1:1" ht="14.1" customHeight="1">
      <c r="A613"/>
    </row>
    <row r="614" spans="1:1" ht="14.1" customHeight="1">
      <c r="A614"/>
    </row>
    <row r="615" spans="1:1" ht="14.1" customHeight="1">
      <c r="A615"/>
    </row>
    <row r="616" spans="1:1" ht="14.1" customHeight="1">
      <c r="A616"/>
    </row>
    <row r="617" spans="1:1" ht="14.1" customHeight="1">
      <c r="A617"/>
    </row>
    <row r="618" spans="1:1" ht="14.1" customHeight="1">
      <c r="A618"/>
    </row>
    <row r="619" spans="1:1" ht="14.1" customHeight="1">
      <c r="A619"/>
    </row>
    <row r="620" spans="1:1" ht="14.1" customHeight="1">
      <c r="A620"/>
    </row>
    <row r="621" spans="1:1" ht="14.1" customHeight="1">
      <c r="A621"/>
    </row>
    <row r="622" spans="1:1" ht="14.1" customHeight="1">
      <c r="A622"/>
    </row>
    <row r="623" spans="1:1" ht="14.1" customHeight="1">
      <c r="A623"/>
    </row>
    <row r="624" spans="1:1" ht="14.1" customHeight="1">
      <c r="A624"/>
    </row>
    <row r="625" spans="1:1" ht="14.1" customHeight="1">
      <c r="A625"/>
    </row>
    <row r="626" spans="1:1" ht="14.1" customHeight="1">
      <c r="A626"/>
    </row>
    <row r="627" spans="1:1" ht="14.1" customHeight="1">
      <c r="A627"/>
    </row>
    <row r="628" spans="1:1" ht="14.1" customHeight="1">
      <c r="A628"/>
    </row>
    <row r="629" spans="1:1" ht="14.1" customHeight="1">
      <c r="A629"/>
    </row>
    <row r="630" spans="1:1" ht="14.1" customHeight="1">
      <c r="A630"/>
    </row>
    <row r="631" spans="1:1" ht="14.1" customHeight="1">
      <c r="A631"/>
    </row>
    <row r="632" spans="1:1" ht="14.1" customHeight="1">
      <c r="A632"/>
    </row>
    <row r="633" spans="1:1" ht="14.1" customHeight="1">
      <c r="A633"/>
    </row>
    <row r="634" spans="1:1" ht="14.1" customHeight="1">
      <c r="A634"/>
    </row>
    <row r="635" spans="1:1" ht="14.1" customHeight="1">
      <c r="A635"/>
    </row>
    <row r="636" spans="1:1" ht="14.1" customHeight="1">
      <c r="A636"/>
    </row>
    <row r="637" spans="1:1" ht="14.1" customHeight="1">
      <c r="A637"/>
    </row>
    <row r="638" spans="1:1" ht="14.1" customHeight="1">
      <c r="A638"/>
    </row>
    <row r="639" spans="1:1" ht="14.1" customHeight="1">
      <c r="A639"/>
    </row>
    <row r="640" spans="1:1" ht="14.1" customHeight="1">
      <c r="A640"/>
    </row>
    <row r="641" spans="1:1" ht="14.1" customHeight="1">
      <c r="A641"/>
    </row>
    <row r="642" spans="1:1" ht="14.1" customHeight="1">
      <c r="A642"/>
    </row>
    <row r="643" spans="1:1" ht="14.1" customHeight="1">
      <c r="A643"/>
    </row>
    <row r="644" spans="1:1" ht="14.1" customHeight="1">
      <c r="A644"/>
    </row>
    <row r="645" spans="1:1" ht="14.1" customHeight="1">
      <c r="A645"/>
    </row>
    <row r="646" spans="1:1" ht="14.1" customHeight="1">
      <c r="A646"/>
    </row>
    <row r="647" spans="1:1" ht="14.1" customHeight="1">
      <c r="A647"/>
    </row>
    <row r="648" spans="1:1" ht="14.1" customHeight="1">
      <c r="A648"/>
    </row>
    <row r="649" spans="1:1" ht="14.1" customHeight="1">
      <c r="A649"/>
    </row>
    <row r="650" spans="1:1" ht="14.1" customHeight="1">
      <c r="A650"/>
    </row>
    <row r="651" spans="1:1" ht="14.1" customHeight="1">
      <c r="A651"/>
    </row>
    <row r="652" spans="1:1" ht="14.1" customHeight="1">
      <c r="A652"/>
    </row>
    <row r="653" spans="1:1" ht="14.1" customHeight="1">
      <c r="A653"/>
    </row>
    <row r="654" spans="1:1" ht="14.1" customHeight="1">
      <c r="A654"/>
    </row>
    <row r="655" spans="1:1" ht="14.1" customHeight="1">
      <c r="A655"/>
    </row>
    <row r="656" spans="1:1" ht="14.1" customHeight="1">
      <c r="A656"/>
    </row>
    <row r="657" spans="1:1" ht="14.1" customHeight="1">
      <c r="A657"/>
    </row>
    <row r="658" spans="1:1" ht="14.1" customHeight="1">
      <c r="A658"/>
    </row>
    <row r="659" spans="1:1" ht="14.1" customHeight="1">
      <c r="A659"/>
    </row>
    <row r="660" spans="1:1" ht="14.1" customHeight="1">
      <c r="A660"/>
    </row>
    <row r="661" spans="1:1" ht="14.1" customHeight="1">
      <c r="A661"/>
    </row>
    <row r="662" spans="1:1" ht="14.1" customHeight="1">
      <c r="A662"/>
    </row>
    <row r="663" spans="1:1" ht="14.1" customHeight="1">
      <c r="A663"/>
    </row>
    <row r="664" spans="1:1" ht="14.1" customHeight="1">
      <c r="A664"/>
    </row>
    <row r="665" spans="1:1" ht="14.1" customHeight="1">
      <c r="A665"/>
    </row>
    <row r="666" spans="1:1" ht="14.1" customHeight="1">
      <c r="A666"/>
    </row>
    <row r="667" spans="1:1" ht="14.1" customHeight="1">
      <c r="A667"/>
    </row>
    <row r="668" spans="1:1" ht="14.1" customHeight="1">
      <c r="A668"/>
    </row>
    <row r="669" spans="1:1" ht="14.1" customHeight="1">
      <c r="A669"/>
    </row>
    <row r="670" spans="1:1" ht="14.1" customHeight="1">
      <c r="A670"/>
    </row>
    <row r="671" spans="1:1" ht="14.1" customHeight="1">
      <c r="A671"/>
    </row>
    <row r="672" spans="1:1" ht="14.1" customHeight="1">
      <c r="A672"/>
    </row>
    <row r="673" spans="1:1" ht="14.1" customHeight="1">
      <c r="A673"/>
    </row>
    <row r="674" spans="1:1" ht="14.1" customHeight="1">
      <c r="A674"/>
    </row>
    <row r="675" spans="1:1" ht="14.1" customHeight="1">
      <c r="A675"/>
    </row>
    <row r="676" spans="1:1" ht="14.1" customHeight="1">
      <c r="A676"/>
    </row>
    <row r="677" spans="1:1" ht="14.1" customHeight="1">
      <c r="A677"/>
    </row>
    <row r="678" spans="1:1" ht="14.1" customHeight="1">
      <c r="A678"/>
    </row>
    <row r="679" spans="1:1" ht="14.1" customHeight="1">
      <c r="A679"/>
    </row>
    <row r="680" spans="1:1" ht="14.1" customHeight="1">
      <c r="A680"/>
    </row>
    <row r="681" spans="1:1" ht="14.1" customHeight="1">
      <c r="A681"/>
    </row>
    <row r="682" spans="1:1" ht="14.1" customHeight="1">
      <c r="A682"/>
    </row>
    <row r="683" spans="1:1" ht="14.1" customHeight="1">
      <c r="A683"/>
    </row>
    <row r="684" spans="1:1" ht="14.1" customHeight="1">
      <c r="A684"/>
    </row>
    <row r="685" spans="1:1" ht="14.1" customHeight="1">
      <c r="A685"/>
    </row>
    <row r="686" spans="1:1" ht="14.1" customHeight="1">
      <c r="A686"/>
    </row>
    <row r="687" spans="1:1" ht="14.1" customHeight="1">
      <c r="A687"/>
    </row>
    <row r="688" spans="1:1" ht="14.1" customHeight="1">
      <c r="A688"/>
    </row>
    <row r="689" spans="1:1" ht="14.1" customHeight="1">
      <c r="A689"/>
    </row>
    <row r="690" spans="1:1" ht="14.1" customHeight="1">
      <c r="A690"/>
    </row>
    <row r="691" spans="1:1" ht="14.1" customHeight="1">
      <c r="A691"/>
    </row>
    <row r="692" spans="1:1" ht="14.1" customHeight="1">
      <c r="A692"/>
    </row>
    <row r="693" spans="1:1" ht="14.1" customHeight="1">
      <c r="A693"/>
    </row>
    <row r="694" spans="1:1" ht="14.1" customHeight="1">
      <c r="A694"/>
    </row>
    <row r="695" spans="1:1" ht="14.1" customHeight="1">
      <c r="A695"/>
    </row>
    <row r="696" spans="1:1" ht="14.1" customHeight="1">
      <c r="A696"/>
    </row>
    <row r="697" spans="1:1" ht="14.1" customHeight="1">
      <c r="A697"/>
    </row>
    <row r="698" spans="1:1" ht="14.1" customHeight="1">
      <c r="A698"/>
    </row>
    <row r="699" spans="1:1" ht="14.1" customHeight="1">
      <c r="A699"/>
    </row>
    <row r="700" spans="1:1" ht="14.1" customHeight="1">
      <c r="A700"/>
    </row>
    <row r="701" spans="1:1" ht="14.1" customHeight="1">
      <c r="A701"/>
    </row>
    <row r="702" spans="1:1" ht="14.1" customHeight="1">
      <c r="A702"/>
    </row>
    <row r="703" spans="1:1" ht="14.1" customHeight="1">
      <c r="A703"/>
    </row>
    <row r="704" spans="1:1" ht="14.1" customHeight="1">
      <c r="A704"/>
    </row>
    <row r="705" spans="1:1" ht="14.1" customHeight="1">
      <c r="A705"/>
    </row>
    <row r="706" spans="1:1" ht="14.1" customHeight="1">
      <c r="A706"/>
    </row>
    <row r="707" spans="1:1" ht="14.1" customHeight="1">
      <c r="A707"/>
    </row>
    <row r="708" spans="1:1" ht="14.1" customHeight="1">
      <c r="A708"/>
    </row>
    <row r="709" spans="1:1" ht="14.1" customHeight="1">
      <c r="A709"/>
    </row>
    <row r="710" spans="1:1" ht="14.1" customHeight="1">
      <c r="A710"/>
    </row>
    <row r="711" spans="1:1" ht="14.1" customHeight="1">
      <c r="A711"/>
    </row>
    <row r="712" spans="1:1" ht="14.1" customHeight="1">
      <c r="A712"/>
    </row>
    <row r="713" spans="1:1" ht="14.1" customHeight="1">
      <c r="A713"/>
    </row>
    <row r="714" spans="1:1" ht="14.1" customHeight="1">
      <c r="A714"/>
    </row>
    <row r="715" spans="1:1" ht="14.1" customHeight="1">
      <c r="A715"/>
    </row>
    <row r="716" spans="1:1" ht="14.1" customHeight="1">
      <c r="A716"/>
    </row>
    <row r="717" spans="1:1" ht="14.1" customHeight="1">
      <c r="A717"/>
    </row>
    <row r="718" spans="1:1" ht="14.1" customHeight="1">
      <c r="A718"/>
    </row>
    <row r="719" spans="1:1" ht="14.1" customHeight="1">
      <c r="A719"/>
    </row>
    <row r="720" spans="1:1" ht="14.1" customHeight="1">
      <c r="A720"/>
    </row>
    <row r="721" spans="1:1" ht="14.1" customHeight="1">
      <c r="A721"/>
    </row>
    <row r="722" spans="1:1" ht="14.1" customHeight="1">
      <c r="A722"/>
    </row>
    <row r="723" spans="1:1" ht="14.1" customHeight="1">
      <c r="A723"/>
    </row>
    <row r="724" spans="1:1" ht="14.1" customHeight="1">
      <c r="A724"/>
    </row>
    <row r="725" spans="1:1" ht="14.1" customHeight="1">
      <c r="A725"/>
    </row>
    <row r="726" spans="1:1" ht="14.1" customHeight="1">
      <c r="A726"/>
    </row>
    <row r="727" spans="1:1" ht="14.1" customHeight="1">
      <c r="A727"/>
    </row>
    <row r="728" spans="1:1" ht="14.1" customHeight="1">
      <c r="A728"/>
    </row>
    <row r="729" spans="1:1" ht="14.1" customHeight="1">
      <c r="A729"/>
    </row>
    <row r="730" spans="1:1" ht="14.1" customHeight="1">
      <c r="A730"/>
    </row>
    <row r="731" spans="1:1" ht="14.1" customHeight="1">
      <c r="A731"/>
    </row>
    <row r="732" spans="1:1" ht="14.1" customHeight="1">
      <c r="A732"/>
    </row>
    <row r="733" spans="1:1" ht="14.1" customHeight="1">
      <c r="A733"/>
    </row>
    <row r="734" spans="1:1" ht="14.1" customHeight="1">
      <c r="A734"/>
    </row>
    <row r="735" spans="1:1" ht="14.1" customHeight="1">
      <c r="A735"/>
    </row>
    <row r="736" spans="1:1" ht="14.1" customHeight="1">
      <c r="A736"/>
    </row>
    <row r="737" spans="1:1" ht="14.1" customHeight="1">
      <c r="A737"/>
    </row>
    <row r="738" spans="1:1" ht="14.1" customHeight="1">
      <c r="A738"/>
    </row>
    <row r="739" spans="1:1" ht="14.1" customHeight="1">
      <c r="A739"/>
    </row>
    <row r="740" spans="1:1" ht="14.1" customHeight="1">
      <c r="A740"/>
    </row>
    <row r="741" spans="1:1" ht="14.1" customHeight="1">
      <c r="A741"/>
    </row>
    <row r="742" spans="1:1" ht="14.1" customHeight="1">
      <c r="A742"/>
    </row>
    <row r="743" spans="1:1" ht="14.1" customHeight="1">
      <c r="A743"/>
    </row>
    <row r="744" spans="1:1" ht="14.1" customHeight="1">
      <c r="A744"/>
    </row>
    <row r="745" spans="1:1" ht="14.1" customHeight="1">
      <c r="A745"/>
    </row>
    <row r="746" spans="1:1" ht="14.1" customHeight="1">
      <c r="A746"/>
    </row>
    <row r="747" spans="1:1" ht="14.1" customHeight="1">
      <c r="A747"/>
    </row>
    <row r="748" spans="1:1" ht="14.1" customHeight="1">
      <c r="A748"/>
    </row>
    <row r="749" spans="1:1" ht="14.1" customHeight="1">
      <c r="A749"/>
    </row>
    <row r="750" spans="1:1" ht="14.1" customHeight="1">
      <c r="A750"/>
    </row>
    <row r="751" spans="1:1" ht="14.1" customHeight="1">
      <c r="A751"/>
    </row>
    <row r="752" spans="1:1" ht="14.1" customHeight="1">
      <c r="A752"/>
    </row>
    <row r="753" spans="1:1" ht="14.1" customHeight="1">
      <c r="A753"/>
    </row>
    <row r="754" spans="1:1" ht="14.1" customHeight="1">
      <c r="A754"/>
    </row>
    <row r="755" spans="1:1" ht="14.1" customHeight="1">
      <c r="A755"/>
    </row>
    <row r="756" spans="1:1" ht="14.1" customHeight="1">
      <c r="A756"/>
    </row>
    <row r="757" spans="1:1" ht="14.1" customHeight="1">
      <c r="A757"/>
    </row>
    <row r="758" spans="1:1" ht="14.1" customHeight="1">
      <c r="A758"/>
    </row>
    <row r="759" spans="1:1" ht="14.1" customHeight="1">
      <c r="A759"/>
    </row>
    <row r="760" spans="1:1" ht="14.1" customHeight="1">
      <c r="A760"/>
    </row>
    <row r="761" spans="1:1" ht="14.1" customHeight="1">
      <c r="A761"/>
    </row>
    <row r="762" spans="1:1" ht="14.1" customHeight="1">
      <c r="A762"/>
    </row>
    <row r="763" spans="1:1" ht="14.1" customHeight="1">
      <c r="A763"/>
    </row>
    <row r="764" spans="1:1" ht="14.1" customHeight="1">
      <c r="A764"/>
    </row>
    <row r="765" spans="1:1" ht="14.1" customHeight="1">
      <c r="A765"/>
    </row>
    <row r="766" spans="1:1" ht="14.1" customHeight="1">
      <c r="A766"/>
    </row>
    <row r="767" spans="1:1" ht="14.1" customHeight="1">
      <c r="A767"/>
    </row>
    <row r="768" spans="1:1" ht="14.1" customHeight="1">
      <c r="A768"/>
    </row>
    <row r="769" spans="1:1" ht="14.1" customHeight="1">
      <c r="A769"/>
    </row>
    <row r="770" spans="1:1" ht="14.1" customHeight="1">
      <c r="A770"/>
    </row>
    <row r="771" spans="1:1" ht="14.1" customHeight="1">
      <c r="A771"/>
    </row>
    <row r="772" spans="1:1" ht="14.1" customHeight="1">
      <c r="A772"/>
    </row>
    <row r="773" spans="1:1" ht="14.1" customHeight="1">
      <c r="A773"/>
    </row>
    <row r="774" spans="1:1" ht="14.1" customHeight="1">
      <c r="A774"/>
    </row>
    <row r="775" spans="1:1" ht="14.1" customHeight="1">
      <c r="A775"/>
    </row>
    <row r="776" spans="1:1" ht="14.1" customHeight="1">
      <c r="A776"/>
    </row>
    <row r="777" spans="1:1" ht="14.1" customHeight="1">
      <c r="A777"/>
    </row>
    <row r="778" spans="1:1" ht="14.1" customHeight="1">
      <c r="A778"/>
    </row>
    <row r="779" spans="1:1" ht="14.1" customHeight="1">
      <c r="A779"/>
    </row>
    <row r="780" spans="1:1" ht="14.1" customHeight="1">
      <c r="A780"/>
    </row>
    <row r="781" spans="1:1" ht="14.1" customHeight="1">
      <c r="A781"/>
    </row>
    <row r="782" spans="1:1" ht="14.1" customHeight="1">
      <c r="A782"/>
    </row>
    <row r="783" spans="1:1" ht="14.1" customHeight="1">
      <c r="A783"/>
    </row>
    <row r="784" spans="1:1" ht="14.1" customHeight="1">
      <c r="A784"/>
    </row>
    <row r="785" spans="1:1" ht="14.1" customHeight="1">
      <c r="A785"/>
    </row>
    <row r="786" spans="1:1" ht="14.1" customHeight="1">
      <c r="A786"/>
    </row>
    <row r="787" spans="1:1" ht="14.1" customHeight="1">
      <c r="A787"/>
    </row>
    <row r="788" spans="1:1" ht="14.1" customHeight="1">
      <c r="A788"/>
    </row>
    <row r="789" spans="1:1" ht="14.1" customHeight="1">
      <c r="A789"/>
    </row>
    <row r="790" spans="1:1" ht="14.1" customHeight="1">
      <c r="A790"/>
    </row>
    <row r="791" spans="1:1" ht="14.1" customHeight="1">
      <c r="A791"/>
    </row>
    <row r="792" spans="1:1" ht="14.1" customHeight="1">
      <c r="A792"/>
    </row>
    <row r="793" spans="1:1" ht="14.1" customHeight="1">
      <c r="A793"/>
    </row>
    <row r="794" spans="1:1" ht="14.1" customHeight="1">
      <c r="A794"/>
    </row>
    <row r="795" spans="1:1" ht="14.1" customHeight="1">
      <c r="A795"/>
    </row>
    <row r="796" spans="1:1" ht="14.1" customHeight="1">
      <c r="A796"/>
    </row>
    <row r="797" spans="1:1" ht="14.1" customHeight="1">
      <c r="A797"/>
    </row>
    <row r="798" spans="1:1" ht="14.1" customHeight="1">
      <c r="A798"/>
    </row>
    <row r="799" spans="1:1" ht="14.1" customHeight="1">
      <c r="A799"/>
    </row>
    <row r="800" spans="1:1" ht="14.1" customHeight="1">
      <c r="A800"/>
    </row>
    <row r="801" spans="1:1" ht="14.1" customHeight="1">
      <c r="A801"/>
    </row>
    <row r="802" spans="1:1" ht="14.1" customHeight="1">
      <c r="A802"/>
    </row>
    <row r="803" spans="1:1" ht="14.1" customHeight="1">
      <c r="A803"/>
    </row>
    <row r="804" spans="1:1" ht="14.1" customHeight="1">
      <c r="A804"/>
    </row>
    <row r="805" spans="1:1" ht="14.1" customHeight="1">
      <c r="A805"/>
    </row>
    <row r="806" spans="1:1" ht="14.1" customHeight="1">
      <c r="A806"/>
    </row>
    <row r="807" spans="1:1" ht="14.1" customHeight="1">
      <c r="A807"/>
    </row>
    <row r="808" spans="1:1" ht="14.1" customHeight="1">
      <c r="A808"/>
    </row>
    <row r="809" spans="1:1" ht="14.1" customHeight="1">
      <c r="A809"/>
    </row>
    <row r="810" spans="1:1" ht="14.1" customHeight="1">
      <c r="A810"/>
    </row>
    <row r="811" spans="1:1" ht="14.1" customHeight="1">
      <c r="A811"/>
    </row>
    <row r="812" spans="1:1" ht="14.1" customHeight="1">
      <c r="A812"/>
    </row>
    <row r="813" spans="1:1" ht="14.1" customHeight="1">
      <c r="A813"/>
    </row>
    <row r="814" spans="1:1" ht="14.1" customHeight="1">
      <c r="A814"/>
    </row>
    <row r="815" spans="1:1" ht="14.1" customHeight="1">
      <c r="A815"/>
    </row>
    <row r="816" spans="1:1" ht="14.1" customHeight="1">
      <c r="A816"/>
    </row>
    <row r="817" spans="1:1" ht="14.1" customHeight="1">
      <c r="A817"/>
    </row>
    <row r="818" spans="1:1" ht="14.1" customHeight="1">
      <c r="A818"/>
    </row>
    <row r="819" spans="1:1" ht="14.1" customHeight="1">
      <c r="A819"/>
    </row>
    <row r="820" spans="1:1" ht="14.1" customHeight="1">
      <c r="A820"/>
    </row>
    <row r="821" spans="1:1" ht="14.1" customHeight="1">
      <c r="A821"/>
    </row>
    <row r="822" spans="1:1" ht="14.1" customHeight="1">
      <c r="A822"/>
    </row>
    <row r="823" spans="1:1" ht="14.1" customHeight="1">
      <c r="A823"/>
    </row>
    <row r="824" spans="1:1" ht="14.1" customHeight="1">
      <c r="A824"/>
    </row>
    <row r="825" spans="1:1" ht="14.1" customHeight="1">
      <c r="A825"/>
    </row>
    <row r="826" spans="1:1" ht="14.1" customHeight="1">
      <c r="A826"/>
    </row>
    <row r="827" spans="1:1" ht="14.1" customHeight="1">
      <c r="A827"/>
    </row>
    <row r="828" spans="1:1" ht="14.1" customHeight="1">
      <c r="A828"/>
    </row>
    <row r="829" spans="1:1" ht="14.1" customHeight="1">
      <c r="A829"/>
    </row>
    <row r="830" spans="1:1" ht="14.1" customHeight="1">
      <c r="A830"/>
    </row>
    <row r="831" spans="1:1" ht="14.1" customHeight="1">
      <c r="A831"/>
    </row>
    <row r="832" spans="1:1" ht="14.1" customHeight="1">
      <c r="A832"/>
    </row>
    <row r="833" spans="1:1" ht="14.1" customHeight="1">
      <c r="A833"/>
    </row>
    <row r="834" spans="1:1" ht="14.1" customHeight="1">
      <c r="A834"/>
    </row>
    <row r="835" spans="1:1" ht="14.1" customHeight="1">
      <c r="A835"/>
    </row>
    <row r="836" spans="1:1" ht="14.1" customHeight="1">
      <c r="A836"/>
    </row>
    <row r="837" spans="1:1" ht="14.1" customHeight="1">
      <c r="A837"/>
    </row>
    <row r="838" spans="1:1" ht="14.1" customHeight="1">
      <c r="A838"/>
    </row>
    <row r="839" spans="1:1" ht="14.1" customHeight="1">
      <c r="A839"/>
    </row>
    <row r="840" spans="1:1" ht="14.1" customHeight="1">
      <c r="A840"/>
    </row>
    <row r="841" spans="1:1" ht="14.1" customHeight="1">
      <c r="A841"/>
    </row>
    <row r="842" spans="1:1" ht="14.1" customHeight="1">
      <c r="A842"/>
    </row>
    <row r="843" spans="1:1" ht="14.1" customHeight="1">
      <c r="A843"/>
    </row>
    <row r="844" spans="1:1" ht="14.1" customHeight="1">
      <c r="A844"/>
    </row>
    <row r="845" spans="1:1" ht="14.1" customHeight="1">
      <c r="A845"/>
    </row>
    <row r="846" spans="1:1" ht="14.1" customHeight="1">
      <c r="A846"/>
    </row>
    <row r="847" spans="1:1" ht="14.1" customHeight="1">
      <c r="A847"/>
    </row>
    <row r="848" spans="1:1" ht="14.1" customHeight="1">
      <c r="A848"/>
    </row>
    <row r="849" spans="1:1" ht="14.1" customHeight="1">
      <c r="A849"/>
    </row>
    <row r="850" spans="1:1" ht="14.1" customHeight="1">
      <c r="A850"/>
    </row>
    <row r="851" spans="1:1" ht="14.1" customHeight="1">
      <c r="A851"/>
    </row>
    <row r="852" spans="1:1" ht="14.1" customHeight="1">
      <c r="A852"/>
    </row>
    <row r="853" spans="1:1" ht="14.1" customHeight="1">
      <c r="A853"/>
    </row>
    <row r="854" spans="1:1" ht="14.1" customHeight="1">
      <c r="A854"/>
    </row>
    <row r="855" spans="1:1" ht="14.1" customHeight="1">
      <c r="A855"/>
    </row>
    <row r="856" spans="1:1" ht="14.1" customHeight="1">
      <c r="A856"/>
    </row>
    <row r="857" spans="1:1" ht="14.1" customHeight="1">
      <c r="A857"/>
    </row>
    <row r="858" spans="1:1" ht="14.1" customHeight="1">
      <c r="A858"/>
    </row>
    <row r="859" spans="1:1" ht="14.1" customHeight="1">
      <c r="A859"/>
    </row>
    <row r="860" spans="1:1" ht="14.1" customHeight="1">
      <c r="A860"/>
    </row>
    <row r="861" spans="1:1" ht="14.1" customHeight="1">
      <c r="A861"/>
    </row>
    <row r="862" spans="1:1" ht="14.1" customHeight="1">
      <c r="A862"/>
    </row>
    <row r="863" spans="1:1" ht="14.1" customHeight="1">
      <c r="A863"/>
    </row>
    <row r="864" spans="1:1" ht="14.1" customHeight="1">
      <c r="A864"/>
    </row>
    <row r="865" spans="1:1" ht="14.1" customHeight="1">
      <c r="A865"/>
    </row>
    <row r="866" spans="1:1" ht="14.1" customHeight="1">
      <c r="A866"/>
    </row>
    <row r="867" spans="1:1" ht="14.1" customHeight="1">
      <c r="A867"/>
    </row>
    <row r="868" spans="1:1" ht="14.1" customHeight="1">
      <c r="A868"/>
    </row>
    <row r="869" spans="1:1" ht="14.1" customHeight="1">
      <c r="A869"/>
    </row>
    <row r="870" spans="1:1" ht="14.1" customHeight="1">
      <c r="A870"/>
    </row>
    <row r="871" spans="1:1" ht="14.1" customHeight="1">
      <c r="A871"/>
    </row>
    <row r="872" spans="1:1" ht="14.1" customHeight="1">
      <c r="A872"/>
    </row>
    <row r="873" spans="1:1" ht="14.1" customHeight="1">
      <c r="A873"/>
    </row>
    <row r="874" spans="1:1" ht="14.1" customHeight="1">
      <c r="A874"/>
    </row>
    <row r="875" spans="1:1" ht="14.1" customHeight="1">
      <c r="A875"/>
    </row>
    <row r="876" spans="1:1" ht="14.1" customHeight="1">
      <c r="A876"/>
    </row>
    <row r="877" spans="1:1" ht="14.1" customHeight="1">
      <c r="A877"/>
    </row>
    <row r="878" spans="1:1" ht="14.1" customHeight="1">
      <c r="A878"/>
    </row>
    <row r="879" spans="1:1" ht="14.1" customHeight="1">
      <c r="A879"/>
    </row>
    <row r="880" spans="1:1" ht="14.1" customHeight="1">
      <c r="A880"/>
    </row>
    <row r="881" spans="1:1" ht="14.1" customHeight="1">
      <c r="A881"/>
    </row>
    <row r="882" spans="1:1" ht="14.1" customHeight="1">
      <c r="A882"/>
    </row>
    <row r="883" spans="1:1" ht="14.1" customHeight="1">
      <c r="A883"/>
    </row>
    <row r="884" spans="1:1" ht="14.1" customHeight="1">
      <c r="A884"/>
    </row>
    <row r="885" spans="1:1" ht="14.1" customHeight="1">
      <c r="A885"/>
    </row>
    <row r="886" spans="1:1" ht="14.1" customHeight="1">
      <c r="A886"/>
    </row>
    <row r="887" spans="1:1" ht="14.1" customHeight="1">
      <c r="A887"/>
    </row>
    <row r="888" spans="1:1" ht="14.1" customHeight="1">
      <c r="A888"/>
    </row>
    <row r="889" spans="1:1" ht="14.1" customHeight="1">
      <c r="A889"/>
    </row>
    <row r="890" spans="1:1" ht="14.1" customHeight="1">
      <c r="A890"/>
    </row>
    <row r="891" spans="1:1" ht="14.1" customHeight="1">
      <c r="A891"/>
    </row>
    <row r="892" spans="1:1" ht="14.1" customHeight="1">
      <c r="A892"/>
    </row>
    <row r="893" spans="1:1" ht="14.1" customHeight="1">
      <c r="A893"/>
    </row>
    <row r="894" spans="1:1" ht="14.1" customHeight="1">
      <c r="A894"/>
    </row>
    <row r="895" spans="1:1" ht="14.1" customHeight="1">
      <c r="A895"/>
    </row>
    <row r="896" spans="1:1" ht="14.1" customHeight="1">
      <c r="A896"/>
    </row>
    <row r="897" spans="1:1" ht="14.1" customHeight="1">
      <c r="A897"/>
    </row>
    <row r="898" spans="1:1" ht="14.1" customHeight="1">
      <c r="A898"/>
    </row>
    <row r="899" spans="1:1" ht="14.1" customHeight="1">
      <c r="A899"/>
    </row>
    <row r="900" spans="1:1" ht="14.1" customHeight="1">
      <c r="A900"/>
    </row>
    <row r="901" spans="1:1" ht="14.1" customHeight="1">
      <c r="A901"/>
    </row>
    <row r="902" spans="1:1" ht="14.1" customHeight="1">
      <c r="A902"/>
    </row>
    <row r="903" spans="1:1" ht="14.1" customHeight="1">
      <c r="A903"/>
    </row>
    <row r="904" spans="1:1" ht="14.1" customHeight="1">
      <c r="A904"/>
    </row>
    <row r="905" spans="1:1" ht="14.1" customHeight="1">
      <c r="A905"/>
    </row>
    <row r="906" spans="1:1" ht="14.1" customHeight="1">
      <c r="A906"/>
    </row>
    <row r="907" spans="1:1" ht="14.1" customHeight="1">
      <c r="A907"/>
    </row>
    <row r="908" spans="1:1" ht="14.1" customHeight="1">
      <c r="A908"/>
    </row>
    <row r="909" spans="1:1" ht="14.1" customHeight="1">
      <c r="A909"/>
    </row>
    <row r="910" spans="1:1" ht="14.1" customHeight="1">
      <c r="A910"/>
    </row>
    <row r="911" spans="1:1" ht="14.1" customHeight="1">
      <c r="A911"/>
    </row>
    <row r="912" spans="1:1" ht="14.1" customHeight="1">
      <c r="A912"/>
    </row>
    <row r="913" spans="1:1" ht="14.1" customHeight="1">
      <c r="A913"/>
    </row>
    <row r="914" spans="1:1" ht="14.1" customHeight="1">
      <c r="A914"/>
    </row>
    <row r="915" spans="1:1" ht="14.1" customHeight="1">
      <c r="A915"/>
    </row>
    <row r="916" spans="1:1" ht="14.1" customHeight="1">
      <c r="A916"/>
    </row>
    <row r="917" spans="1:1" ht="14.1" customHeight="1">
      <c r="A917"/>
    </row>
    <row r="918" spans="1:1" ht="14.1" customHeight="1">
      <c r="A918"/>
    </row>
    <row r="919" spans="1:1" ht="14.1" customHeight="1">
      <c r="A919"/>
    </row>
    <row r="920" spans="1:1" ht="14.1" customHeight="1">
      <c r="A920"/>
    </row>
    <row r="921" spans="1:1" ht="14.1" customHeight="1">
      <c r="A921"/>
    </row>
    <row r="922" spans="1:1" ht="14.1" customHeight="1">
      <c r="A922"/>
    </row>
    <row r="923" spans="1:1" ht="14.1" customHeight="1">
      <c r="A923"/>
    </row>
    <row r="924" spans="1:1" ht="14.1" customHeight="1">
      <c r="A924"/>
    </row>
    <row r="925" spans="1:1" ht="14.1" customHeight="1">
      <c r="A925"/>
    </row>
    <row r="926" spans="1:1" ht="14.1" customHeight="1">
      <c r="A926"/>
    </row>
    <row r="927" spans="1:1" ht="14.1" customHeight="1">
      <c r="A927"/>
    </row>
    <row r="928" spans="1:1" ht="14.1" customHeight="1">
      <c r="A928"/>
    </row>
    <row r="929" spans="1:1" ht="14.1" customHeight="1">
      <c r="A929"/>
    </row>
    <row r="930" spans="1:1" ht="14.1" customHeight="1">
      <c r="A930"/>
    </row>
    <row r="931" spans="1:1" ht="14.1" customHeight="1">
      <c r="A931"/>
    </row>
    <row r="932" spans="1:1" ht="14.1" customHeight="1">
      <c r="A932"/>
    </row>
    <row r="933" spans="1:1" ht="14.1" customHeight="1">
      <c r="A933"/>
    </row>
    <row r="934" spans="1:1" ht="14.1" customHeight="1">
      <c r="A934"/>
    </row>
    <row r="935" spans="1:1" ht="14.1" customHeight="1">
      <c r="A935"/>
    </row>
    <row r="936" spans="1:1" ht="14.1" customHeight="1">
      <c r="A936"/>
    </row>
    <row r="937" spans="1:1" ht="14.1" customHeight="1">
      <c r="A937"/>
    </row>
    <row r="938" spans="1:1" ht="14.1" customHeight="1">
      <c r="A938"/>
    </row>
    <row r="939" spans="1:1" ht="14.1" customHeight="1">
      <c r="A939"/>
    </row>
    <row r="940" spans="1:1" ht="14.1" customHeight="1">
      <c r="A940"/>
    </row>
    <row r="941" spans="1:1" ht="14.1" customHeight="1">
      <c r="A941"/>
    </row>
    <row r="942" spans="1:1" ht="14.1" customHeight="1">
      <c r="A942"/>
    </row>
    <row r="943" spans="1:1" ht="14.1" customHeight="1">
      <c r="A943"/>
    </row>
    <row r="944" spans="1:1" ht="14.1" customHeight="1">
      <c r="A944"/>
    </row>
    <row r="945" spans="1:1" ht="14.1" customHeight="1">
      <c r="A945"/>
    </row>
    <row r="946" spans="1:1" ht="14.1" customHeight="1">
      <c r="A946"/>
    </row>
    <row r="947" spans="1:1" ht="14.1" customHeight="1">
      <c r="A947"/>
    </row>
    <row r="948" spans="1:1" ht="14.1" customHeight="1">
      <c r="A948"/>
    </row>
    <row r="949" spans="1:1" ht="14.1" customHeight="1">
      <c r="A949"/>
    </row>
    <row r="950" spans="1:1" ht="14.1" customHeight="1">
      <c r="A950"/>
    </row>
    <row r="951" spans="1:1" ht="14.1" customHeight="1">
      <c r="A951"/>
    </row>
    <row r="952" spans="1:1" ht="14.1" customHeight="1">
      <c r="A952"/>
    </row>
    <row r="953" spans="1:1" ht="14.1" customHeight="1">
      <c r="A953"/>
    </row>
    <row r="954" spans="1:1" ht="14.1" customHeight="1">
      <c r="A954"/>
    </row>
    <row r="955" spans="1:1" ht="14.1" customHeight="1">
      <c r="A955"/>
    </row>
    <row r="956" spans="1:1" ht="14.1" customHeight="1">
      <c r="A956"/>
    </row>
    <row r="957" spans="1:1" ht="14.1" customHeight="1">
      <c r="A957"/>
    </row>
    <row r="958" spans="1:1" ht="14.1" customHeight="1">
      <c r="A958"/>
    </row>
    <row r="959" spans="1:1" ht="14.1" customHeight="1">
      <c r="A959"/>
    </row>
    <row r="960" spans="1:1" ht="14.1" customHeight="1">
      <c r="A960"/>
    </row>
    <row r="961" spans="1:1" ht="14.1" customHeight="1">
      <c r="A961"/>
    </row>
    <row r="962" spans="1:1" ht="14.1" customHeight="1">
      <c r="A962"/>
    </row>
    <row r="963" spans="1:1" ht="14.1" customHeight="1">
      <c r="A963"/>
    </row>
    <row r="964" spans="1:1" ht="14.1" customHeight="1">
      <c r="A964"/>
    </row>
    <row r="965" spans="1:1" ht="14.1" customHeight="1">
      <c r="A965"/>
    </row>
    <row r="966" spans="1:1" ht="14.1" customHeight="1">
      <c r="A966"/>
    </row>
    <row r="967" spans="1:1" ht="14.1" customHeight="1">
      <c r="A967"/>
    </row>
    <row r="968" spans="1:1" ht="14.1" customHeight="1">
      <c r="A968"/>
    </row>
    <row r="969" spans="1:1" ht="14.1" customHeight="1">
      <c r="A969"/>
    </row>
    <row r="970" spans="1:1" ht="14.1" customHeight="1">
      <c r="A970"/>
    </row>
    <row r="971" spans="1:1" ht="14.1" customHeight="1">
      <c r="A971"/>
    </row>
    <row r="972" spans="1:1" ht="14.1" customHeight="1">
      <c r="A972"/>
    </row>
    <row r="973" spans="1:1" ht="14.1" customHeight="1">
      <c r="A973"/>
    </row>
    <row r="974" spans="1:1" ht="14.1" customHeight="1">
      <c r="A974"/>
    </row>
    <row r="975" spans="1:1" ht="14.1" customHeight="1">
      <c r="A975"/>
    </row>
    <row r="976" spans="1:1" ht="14.1" customHeight="1">
      <c r="A976"/>
    </row>
    <row r="977" spans="1:1" ht="14.1" customHeight="1">
      <c r="A977"/>
    </row>
    <row r="978" spans="1:1" ht="14.1" customHeight="1">
      <c r="A978"/>
    </row>
    <row r="979" spans="1:1" ht="14.1" customHeight="1">
      <c r="A979"/>
    </row>
    <row r="980" spans="1:1" ht="14.1" customHeight="1">
      <c r="A980"/>
    </row>
    <row r="981" spans="1:1" ht="14.1" customHeight="1">
      <c r="A981"/>
    </row>
    <row r="982" spans="1:1" ht="14.1" customHeight="1">
      <c r="A982"/>
    </row>
    <row r="983" spans="1:1" ht="14.1" customHeight="1">
      <c r="A983"/>
    </row>
    <row r="984" spans="1:1" ht="14.1" customHeight="1">
      <c r="A984"/>
    </row>
    <row r="985" spans="1:1" ht="14.1" customHeight="1">
      <c r="A985"/>
    </row>
    <row r="986" spans="1:1" ht="14.1" customHeight="1">
      <c r="A986"/>
    </row>
    <row r="987" spans="1:1" ht="14.1" customHeight="1">
      <c r="A987"/>
    </row>
    <row r="988" spans="1:1" ht="14.1" customHeight="1">
      <c r="A988"/>
    </row>
    <row r="989" spans="1:1" ht="14.1" customHeight="1">
      <c r="A989"/>
    </row>
    <row r="990" spans="1:1" ht="14.1" customHeight="1">
      <c r="A990"/>
    </row>
    <row r="991" spans="1:1" ht="14.1" customHeight="1">
      <c r="A991"/>
    </row>
    <row r="992" spans="1:1" ht="14.1" customHeight="1">
      <c r="A992"/>
    </row>
    <row r="993" spans="1:1" ht="14.1" customHeight="1">
      <c r="A993"/>
    </row>
    <row r="994" spans="1:1" ht="14.1" customHeight="1">
      <c r="A994"/>
    </row>
    <row r="995" spans="1:1" ht="14.1" customHeight="1">
      <c r="A995"/>
    </row>
    <row r="996" spans="1:1" ht="14.1" customHeight="1">
      <c r="A996"/>
    </row>
    <row r="997" spans="1:1" ht="14.1" customHeight="1">
      <c r="A997"/>
    </row>
    <row r="998" spans="1:1" ht="14.1" customHeight="1">
      <c r="A998"/>
    </row>
    <row r="999" spans="1:1" ht="14.1" customHeight="1">
      <c r="A999"/>
    </row>
    <row r="1000" spans="1:1" ht="14.1" customHeight="1">
      <c r="A1000"/>
    </row>
    <row r="1001" spans="1:1" ht="14.1" customHeight="1">
      <c r="A1001"/>
    </row>
    <row r="1002" spans="1:1" ht="14.1" customHeight="1">
      <c r="A1002"/>
    </row>
    <row r="1003" spans="1:1" ht="14.1" customHeight="1">
      <c r="A1003"/>
    </row>
    <row r="1004" spans="1:1" ht="14.1" customHeight="1">
      <c r="A1004"/>
    </row>
    <row r="1005" spans="1:1" ht="14.1" customHeight="1">
      <c r="A1005"/>
    </row>
    <row r="1006" spans="1:1" ht="14.1" customHeight="1">
      <c r="A1006"/>
    </row>
    <row r="1007" spans="1:1" ht="14.1" customHeight="1">
      <c r="A1007"/>
    </row>
    <row r="1008" spans="1:1" ht="14.1" customHeight="1">
      <c r="A1008"/>
    </row>
    <row r="1009" spans="1:1" ht="14.1" customHeight="1">
      <c r="A1009"/>
    </row>
    <row r="1010" spans="1:1" ht="14.1" customHeight="1">
      <c r="A1010"/>
    </row>
    <row r="1011" spans="1:1" ht="14.1" customHeight="1">
      <c r="A1011"/>
    </row>
    <row r="1012" spans="1:1" ht="14.1" customHeight="1">
      <c r="A1012"/>
    </row>
    <row r="1013" spans="1:1" ht="14.1" customHeight="1">
      <c r="A1013"/>
    </row>
    <row r="1014" spans="1:1" ht="14.1" customHeight="1">
      <c r="A1014"/>
    </row>
    <row r="1015" spans="1:1" ht="14.1" customHeight="1">
      <c r="A1015"/>
    </row>
    <row r="1016" spans="1:1" ht="14.1" customHeight="1">
      <c r="A1016"/>
    </row>
    <row r="1017" spans="1:1" ht="14.1" customHeight="1">
      <c r="A1017"/>
    </row>
    <row r="1018" spans="1:1" ht="14.1" customHeight="1">
      <c r="A1018"/>
    </row>
    <row r="1019" spans="1:1" ht="14.1" customHeight="1">
      <c r="A1019"/>
    </row>
    <row r="1020" spans="1:1" ht="14.1" customHeight="1">
      <c r="A1020"/>
    </row>
    <row r="1021" spans="1:1" ht="14.1" customHeight="1">
      <c r="A1021"/>
    </row>
    <row r="1022" spans="1:1" ht="14.1" customHeight="1">
      <c r="A1022"/>
    </row>
    <row r="1023" spans="1:1" ht="14.1" customHeight="1">
      <c r="A1023"/>
    </row>
    <row r="1024" spans="1:1" ht="14.1" customHeight="1">
      <c r="A1024"/>
    </row>
    <row r="1025" spans="1:1" ht="14.1" customHeight="1">
      <c r="A1025"/>
    </row>
    <row r="1026" spans="1:1" ht="14.1" customHeight="1">
      <c r="A1026"/>
    </row>
    <row r="1027" spans="1:1" ht="14.1" customHeight="1">
      <c r="A1027"/>
    </row>
    <row r="1028" spans="1:1" ht="14.1" customHeight="1">
      <c r="A1028"/>
    </row>
    <row r="1029" spans="1:1" ht="14.1" customHeight="1">
      <c r="A1029"/>
    </row>
    <row r="1030" spans="1:1" ht="14.1" customHeight="1">
      <c r="A1030"/>
    </row>
    <row r="1031" spans="1:1" ht="14.1" customHeight="1">
      <c r="A1031"/>
    </row>
    <row r="1032" spans="1:1" ht="14.1" customHeight="1">
      <c r="A1032"/>
    </row>
    <row r="1033" spans="1:1" ht="14.1" customHeight="1">
      <c r="A1033"/>
    </row>
    <row r="1034" spans="1:1" ht="14.1" customHeight="1">
      <c r="A1034"/>
    </row>
    <row r="1035" spans="1:1" ht="14.1" customHeight="1">
      <c r="A1035"/>
    </row>
    <row r="1036" spans="1:1" ht="14.1" customHeight="1">
      <c r="A1036"/>
    </row>
    <row r="1037" spans="1:1" ht="14.1" customHeight="1">
      <c r="A1037"/>
    </row>
    <row r="1038" spans="1:1" ht="14.1" customHeight="1">
      <c r="A1038"/>
    </row>
    <row r="1039" spans="1:1" ht="14.1" customHeight="1">
      <c r="A1039"/>
    </row>
    <row r="1040" spans="1:1" ht="14.1" customHeight="1">
      <c r="A1040"/>
    </row>
    <row r="1041" spans="1:1" ht="14.1" customHeight="1">
      <c r="A1041"/>
    </row>
    <row r="1042" spans="1:1" ht="14.1" customHeight="1">
      <c r="A1042"/>
    </row>
    <row r="1043" spans="1:1" ht="14.1" customHeight="1">
      <c r="A1043"/>
    </row>
    <row r="1044" spans="1:1" ht="14.1" customHeight="1">
      <c r="A1044"/>
    </row>
    <row r="1045" spans="1:1" ht="14.1" customHeight="1">
      <c r="A1045"/>
    </row>
    <row r="1046" spans="1:1" ht="14.1" customHeight="1">
      <c r="A1046"/>
    </row>
    <row r="1047" spans="1:1" ht="14.1" customHeight="1">
      <c r="A1047"/>
    </row>
    <row r="1048" spans="1:1" ht="14.1" customHeight="1">
      <c r="A1048"/>
    </row>
    <row r="1049" spans="1:1" ht="14.1" customHeight="1">
      <c r="A1049"/>
    </row>
    <row r="1050" spans="1:1" ht="14.1" customHeight="1">
      <c r="A1050"/>
    </row>
    <row r="1051" spans="1:1" ht="14.1" customHeight="1">
      <c r="A1051"/>
    </row>
    <row r="1052" spans="1:1" ht="14.1" customHeight="1">
      <c r="A1052"/>
    </row>
    <row r="1053" spans="1:1" ht="14.1" customHeight="1">
      <c r="A1053"/>
    </row>
    <row r="1054" spans="1:1" ht="14.1" customHeight="1">
      <c r="A1054"/>
    </row>
    <row r="1055" spans="1:1" ht="14.1" customHeight="1">
      <c r="A1055"/>
    </row>
    <row r="1056" spans="1:1" ht="14.1" customHeight="1">
      <c r="A1056"/>
    </row>
    <row r="1057" spans="1:1" ht="14.1" customHeight="1">
      <c r="A1057"/>
    </row>
    <row r="1058" spans="1:1" ht="14.1" customHeight="1">
      <c r="A1058"/>
    </row>
    <row r="1059" spans="1:1" ht="14.1" customHeight="1">
      <c r="A1059"/>
    </row>
    <row r="1060" spans="1:1" ht="14.1" customHeight="1">
      <c r="A1060"/>
    </row>
    <row r="1061" spans="1:1" ht="14.1" customHeight="1">
      <c r="A1061"/>
    </row>
    <row r="1062" spans="1:1" ht="14.1" customHeight="1">
      <c r="A1062"/>
    </row>
    <row r="1063" spans="1:1" ht="14.1" customHeight="1">
      <c r="A1063"/>
    </row>
    <row r="1064" spans="1:1" ht="14.1" customHeight="1">
      <c r="A1064"/>
    </row>
    <row r="1065" spans="1:1" ht="14.1" customHeight="1">
      <c r="A1065"/>
    </row>
    <row r="1066" spans="1:1" ht="14.1" customHeight="1">
      <c r="A1066"/>
    </row>
    <row r="1067" spans="1:1" ht="14.1" customHeight="1">
      <c r="A1067"/>
    </row>
    <row r="1068" spans="1:1" ht="14.1" customHeight="1">
      <c r="A1068"/>
    </row>
    <row r="1069" spans="1:1" ht="14.1" customHeight="1">
      <c r="A1069"/>
    </row>
    <row r="1070" spans="1:1" ht="14.1" customHeight="1">
      <c r="A1070"/>
    </row>
    <row r="1071" spans="1:1" ht="14.1" customHeight="1">
      <c r="A1071"/>
    </row>
    <row r="1072" spans="1:1" ht="14.1" customHeight="1">
      <c r="A1072"/>
    </row>
    <row r="1073" spans="1:1" ht="14.1" customHeight="1">
      <c r="A1073"/>
    </row>
    <row r="1074" spans="1:1" ht="14.1" customHeight="1">
      <c r="A1074"/>
    </row>
    <row r="1075" spans="1:1" ht="14.1" customHeight="1">
      <c r="A1075"/>
    </row>
    <row r="1076" spans="1:1" ht="14.1" customHeight="1">
      <c r="A1076"/>
    </row>
    <row r="1077" spans="1:1" ht="14.1" customHeight="1">
      <c r="A1077"/>
    </row>
    <row r="1078" spans="1:1" ht="14.1" customHeight="1">
      <c r="A1078"/>
    </row>
    <row r="1079" spans="1:1" ht="14.1" customHeight="1">
      <c r="A1079"/>
    </row>
    <row r="1080" spans="1:1" ht="14.1" customHeight="1">
      <c r="A1080"/>
    </row>
    <row r="1081" spans="1:1" ht="14.1" customHeight="1">
      <c r="A1081"/>
    </row>
    <row r="1082" spans="1:1" ht="14.1" customHeight="1">
      <c r="A1082"/>
    </row>
    <row r="1083" spans="1:1" ht="14.1" customHeight="1">
      <c r="A1083"/>
    </row>
    <row r="1084" spans="1:1" ht="14.1" customHeight="1">
      <c r="A1084"/>
    </row>
    <row r="1085" spans="1:1" ht="14.1" customHeight="1">
      <c r="A1085"/>
    </row>
    <row r="1086" spans="1:1" ht="14.1" customHeight="1">
      <c r="A1086"/>
    </row>
    <row r="1087" spans="1:1" ht="14.1" customHeight="1">
      <c r="A1087"/>
    </row>
    <row r="1088" spans="1:1" ht="14.1" customHeight="1">
      <c r="A1088"/>
    </row>
    <row r="1089" spans="1:1" ht="14.1" customHeight="1">
      <c r="A1089"/>
    </row>
    <row r="1090" spans="1:1" ht="14.1" customHeight="1">
      <c r="A1090"/>
    </row>
    <row r="1091" spans="1:1" ht="14.1" customHeight="1">
      <c r="A1091"/>
    </row>
    <row r="1092" spans="1:1" ht="14.1" customHeight="1">
      <c r="A1092"/>
    </row>
    <row r="1093" spans="1:1" ht="14.1" customHeight="1">
      <c r="A1093"/>
    </row>
    <row r="1094" spans="1:1" ht="14.1" customHeight="1">
      <c r="A1094"/>
    </row>
    <row r="1095" spans="1:1" ht="14.1" customHeight="1">
      <c r="A1095"/>
    </row>
    <row r="1096" spans="1:1" ht="14.1" customHeight="1">
      <c r="A1096"/>
    </row>
    <row r="1097" spans="1:1" ht="14.1" customHeight="1">
      <c r="A1097"/>
    </row>
    <row r="1098" spans="1:1" ht="14.1" customHeight="1">
      <c r="A1098"/>
    </row>
    <row r="1099" spans="1:1" ht="14.1" customHeight="1">
      <c r="A1099"/>
    </row>
    <row r="1100" spans="1:1" ht="14.1" customHeight="1">
      <c r="A1100"/>
    </row>
    <row r="1101" spans="1:1" ht="14.1" customHeight="1">
      <c r="A1101"/>
    </row>
    <row r="1102" spans="1:1" ht="14.1" customHeight="1">
      <c r="A1102"/>
    </row>
    <row r="1103" spans="1:1" ht="14.1" customHeight="1">
      <c r="A1103"/>
    </row>
    <row r="1104" spans="1:1" ht="14.1" customHeight="1">
      <c r="A1104"/>
    </row>
    <row r="1105" spans="1:1" ht="14.1" customHeight="1">
      <c r="A1105"/>
    </row>
    <row r="1106" spans="1:1" ht="14.1" customHeight="1">
      <c r="A1106"/>
    </row>
    <row r="1107" spans="1:1" ht="14.1" customHeight="1">
      <c r="A1107"/>
    </row>
    <row r="1108" spans="1:1" ht="14.1" customHeight="1">
      <c r="A1108"/>
    </row>
    <row r="1109" spans="1:1" ht="14.1" customHeight="1">
      <c r="A1109"/>
    </row>
    <row r="1110" spans="1:1" ht="14.1" customHeight="1">
      <c r="A1110"/>
    </row>
    <row r="1111" spans="1:1" ht="14.1" customHeight="1">
      <c r="A1111"/>
    </row>
    <row r="1112" spans="1:1" ht="14.1" customHeight="1">
      <c r="A1112"/>
    </row>
    <row r="1113" spans="1:1" ht="14.1" customHeight="1">
      <c r="A1113"/>
    </row>
    <row r="1114" spans="1:1" ht="14.1" customHeight="1">
      <c r="A1114"/>
    </row>
    <row r="1115" spans="1:1" ht="14.1" customHeight="1">
      <c r="A1115"/>
    </row>
    <row r="1116" spans="1:1" ht="14.1" customHeight="1">
      <c r="A1116"/>
    </row>
    <row r="1117" spans="1:1" ht="14.1" customHeight="1">
      <c r="A1117"/>
    </row>
    <row r="1118" spans="1:1" ht="14.1" customHeight="1">
      <c r="A1118"/>
    </row>
    <row r="1119" spans="1:1" ht="14.1" customHeight="1">
      <c r="A1119"/>
    </row>
    <row r="1120" spans="1:1" ht="14.1" customHeight="1">
      <c r="A1120"/>
    </row>
    <row r="1121" spans="1:1" ht="14.1" customHeight="1">
      <c r="A1121"/>
    </row>
    <row r="1122" spans="1:1" ht="14.1" customHeight="1">
      <c r="A1122"/>
    </row>
    <row r="1123" spans="1:1" ht="14.1" customHeight="1">
      <c r="A1123"/>
    </row>
    <row r="1124" spans="1:1" ht="14.1" customHeight="1">
      <c r="A1124"/>
    </row>
    <row r="1125" spans="1:1" ht="14.1" customHeight="1">
      <c r="A1125"/>
    </row>
    <row r="1126" spans="1:1" ht="14.1" customHeight="1">
      <c r="A1126"/>
    </row>
    <row r="1127" spans="1:1" ht="14.1" customHeight="1">
      <c r="A1127"/>
    </row>
    <row r="1128" spans="1:1" ht="14.1" customHeight="1">
      <c r="A1128"/>
    </row>
    <row r="1129" spans="1:1" ht="14.1" customHeight="1">
      <c r="A1129"/>
    </row>
    <row r="1130" spans="1:1" ht="14.1" customHeight="1">
      <c r="A1130"/>
    </row>
    <row r="1131" spans="1:1" ht="14.1" customHeight="1">
      <c r="A1131"/>
    </row>
    <row r="1132" spans="1:1" ht="14.1" customHeight="1">
      <c r="A1132"/>
    </row>
    <row r="1133" spans="1:1" ht="14.1" customHeight="1">
      <c r="A1133"/>
    </row>
    <row r="1134" spans="1:1" ht="14.1" customHeight="1">
      <c r="A1134"/>
    </row>
    <row r="1135" spans="1:1" ht="14.1" customHeight="1">
      <c r="A1135"/>
    </row>
    <row r="1136" spans="1:1" ht="14.1" customHeight="1">
      <c r="A1136"/>
    </row>
    <row r="1137" spans="1:1" ht="14.1" customHeight="1">
      <c r="A1137"/>
    </row>
    <row r="1138" spans="1:1" ht="14.1" customHeight="1">
      <c r="A1138"/>
    </row>
    <row r="1139" spans="1:1" ht="14.1" customHeight="1">
      <c r="A1139"/>
    </row>
    <row r="1140" spans="1:1" ht="14.1" customHeight="1">
      <c r="A1140"/>
    </row>
    <row r="1141" spans="1:1" ht="14.1" customHeight="1">
      <c r="A1141"/>
    </row>
    <row r="1142" spans="1:1" ht="14.1" customHeight="1">
      <c r="A1142"/>
    </row>
    <row r="1143" spans="1:1" ht="14.1" customHeight="1">
      <c r="A1143"/>
    </row>
    <row r="1144" spans="1:1" ht="14.1" customHeight="1">
      <c r="A1144"/>
    </row>
    <row r="1145" spans="1:1" ht="14.1" customHeight="1">
      <c r="A1145"/>
    </row>
    <row r="1146" spans="1:1" ht="14.1" customHeight="1">
      <c r="A1146"/>
    </row>
    <row r="1147" spans="1:1" ht="14.1" customHeight="1">
      <c r="A1147"/>
    </row>
    <row r="1148" spans="1:1" ht="14.1" customHeight="1">
      <c r="A1148"/>
    </row>
    <row r="1149" spans="1:1" ht="14.1" customHeight="1">
      <c r="A1149"/>
    </row>
    <row r="1150" spans="1:1" ht="14.1" customHeight="1">
      <c r="A1150"/>
    </row>
    <row r="1151" spans="1:1" ht="14.1" customHeight="1">
      <c r="A1151"/>
    </row>
    <row r="1152" spans="1:1" ht="14.1" customHeight="1">
      <c r="A1152"/>
    </row>
    <row r="1153" spans="1:1" ht="14.1" customHeight="1">
      <c r="A1153"/>
    </row>
    <row r="1154" spans="1:1" ht="14.1" customHeight="1">
      <c r="A1154"/>
    </row>
    <row r="1155" spans="1:1" ht="14.1" customHeight="1">
      <c r="A1155"/>
    </row>
    <row r="1156" spans="1:1" ht="14.1" customHeight="1">
      <c r="A1156"/>
    </row>
    <row r="1157" spans="1:1" ht="14.1" customHeight="1">
      <c r="A1157"/>
    </row>
    <row r="1158" spans="1:1" ht="14.1" customHeight="1">
      <c r="A1158"/>
    </row>
    <row r="1159" spans="1:1" ht="14.1" customHeight="1">
      <c r="A1159"/>
    </row>
    <row r="1160" spans="1:1" ht="14.1" customHeight="1">
      <c r="A1160"/>
    </row>
    <row r="1161" spans="1:1" ht="14.1" customHeight="1">
      <c r="A1161"/>
    </row>
    <row r="1162" spans="1:1" ht="14.1" customHeight="1">
      <c r="A1162"/>
    </row>
    <row r="1163" spans="1:1" ht="14.1" customHeight="1">
      <c r="A1163"/>
    </row>
    <row r="1164" spans="1:1" ht="14.1" customHeight="1">
      <c r="A1164"/>
    </row>
    <row r="1165" spans="1:1" ht="14.1" customHeight="1">
      <c r="A1165"/>
    </row>
    <row r="1166" spans="1:1" ht="14.1" customHeight="1">
      <c r="A1166"/>
    </row>
    <row r="1167" spans="1:1" ht="14.1" customHeight="1">
      <c r="A1167"/>
    </row>
    <row r="1168" spans="1:1" ht="14.1" customHeight="1">
      <c r="A1168"/>
    </row>
    <row r="1169" spans="1:1" ht="14.1" customHeight="1">
      <c r="A1169"/>
    </row>
    <row r="1170" spans="1:1" ht="14.1" customHeight="1">
      <c r="A1170"/>
    </row>
    <row r="1171" spans="1:1" ht="14.1" customHeight="1">
      <c r="A1171"/>
    </row>
    <row r="1172" spans="1:1" ht="14.1" customHeight="1">
      <c r="A1172"/>
    </row>
    <row r="1173" spans="1:1" ht="14.1" customHeight="1">
      <c r="A1173"/>
    </row>
    <row r="1174" spans="1:1" ht="14.1" customHeight="1">
      <c r="A1174"/>
    </row>
    <row r="1175" spans="1:1" ht="14.1" customHeight="1">
      <c r="A1175"/>
    </row>
    <row r="1176" spans="1:1" ht="14.1" customHeight="1">
      <c r="A1176"/>
    </row>
    <row r="1177" spans="1:1" ht="14.1" customHeight="1">
      <c r="A1177"/>
    </row>
    <row r="1178" spans="1:1" ht="14.1" customHeight="1">
      <c r="A1178"/>
    </row>
    <row r="1179" spans="1:1" ht="14.1" customHeight="1">
      <c r="A1179"/>
    </row>
    <row r="1180" spans="1:1" ht="14.1" customHeight="1">
      <c r="A1180"/>
    </row>
    <row r="1181" spans="1:1" ht="14.1" customHeight="1">
      <c r="A1181"/>
    </row>
    <row r="1182" spans="1:1" ht="14.1" customHeight="1">
      <c r="A1182"/>
    </row>
    <row r="1183" spans="1:1" ht="14.1" customHeight="1">
      <c r="A1183"/>
    </row>
    <row r="1184" spans="1:1" ht="14.1" customHeight="1">
      <c r="A1184"/>
    </row>
    <row r="1185" spans="1:1" ht="14.1" customHeight="1">
      <c r="A1185"/>
    </row>
    <row r="1186" spans="1:1" ht="14.1" customHeight="1">
      <c r="A1186"/>
    </row>
    <row r="1187" spans="1:1" ht="14.1" customHeight="1">
      <c r="A1187"/>
    </row>
    <row r="1188" spans="1:1" ht="14.1" customHeight="1">
      <c r="A1188"/>
    </row>
    <row r="1189" spans="1:1" ht="14.1" customHeight="1">
      <c r="A1189"/>
    </row>
    <row r="1190" spans="1:1" ht="14.1" customHeight="1">
      <c r="A1190"/>
    </row>
    <row r="1191" spans="1:1" ht="14.1" customHeight="1">
      <c r="A1191"/>
    </row>
    <row r="1192" spans="1:1" ht="14.1" customHeight="1">
      <c r="A1192"/>
    </row>
    <row r="1193" spans="1:1" ht="14.1" customHeight="1">
      <c r="A1193"/>
    </row>
    <row r="1194" spans="1:1" ht="14.1" customHeight="1">
      <c r="A1194"/>
    </row>
    <row r="1195" spans="1:1" ht="14.1" customHeight="1">
      <c r="A1195"/>
    </row>
    <row r="1196" spans="1:1" ht="14.1" customHeight="1">
      <c r="A1196"/>
    </row>
    <row r="1197" spans="1:1" ht="14.1" customHeight="1">
      <c r="A1197"/>
    </row>
    <row r="1198" spans="1:1" ht="14.1" customHeight="1">
      <c r="A1198"/>
    </row>
    <row r="1199" spans="1:1" ht="14.1" customHeight="1">
      <c r="A1199"/>
    </row>
    <row r="1200" spans="1:1" ht="14.1" customHeight="1">
      <c r="A1200"/>
    </row>
    <row r="1201" spans="1:1" ht="14.1" customHeight="1">
      <c r="A1201"/>
    </row>
    <row r="1202" spans="1:1" ht="14.1" customHeight="1">
      <c r="A1202"/>
    </row>
    <row r="1203" spans="1:1" ht="14.1" customHeight="1">
      <c r="A1203"/>
    </row>
    <row r="1204" spans="1:1" ht="14.1" customHeight="1">
      <c r="A1204"/>
    </row>
    <row r="1205" spans="1:1" ht="14.1" customHeight="1">
      <c r="A1205"/>
    </row>
    <row r="1206" spans="1:1" ht="14.1" customHeight="1">
      <c r="A1206"/>
    </row>
    <row r="1207" spans="1:1" ht="14.1" customHeight="1">
      <c r="A1207"/>
    </row>
    <row r="1208" spans="1:1" ht="14.1" customHeight="1">
      <c r="A1208"/>
    </row>
    <row r="1209" spans="1:1" ht="14.1" customHeight="1">
      <c r="A1209"/>
    </row>
    <row r="1210" spans="1:1" ht="14.1" customHeight="1">
      <c r="A1210"/>
    </row>
    <row r="1211" spans="1:1" ht="14.1" customHeight="1">
      <c r="A1211"/>
    </row>
    <row r="1212" spans="1:1" ht="14.1" customHeight="1">
      <c r="A1212"/>
    </row>
    <row r="1213" spans="1:1" ht="14.1" customHeight="1">
      <c r="A1213"/>
    </row>
    <row r="1214" spans="1:1" ht="14.1" customHeight="1">
      <c r="A1214"/>
    </row>
    <row r="1215" spans="1:1" ht="14.1" customHeight="1">
      <c r="A1215"/>
    </row>
    <row r="1216" spans="1:1" ht="14.1" customHeight="1">
      <c r="A1216"/>
    </row>
    <row r="1217" spans="1:1" ht="14.1" customHeight="1">
      <c r="A1217"/>
    </row>
    <row r="1218" spans="1:1" ht="14.1" customHeight="1">
      <c r="A1218"/>
    </row>
    <row r="1219" spans="1:1" ht="14.1" customHeight="1">
      <c r="A1219"/>
    </row>
    <row r="1220" spans="1:1" ht="14.1" customHeight="1">
      <c r="A1220"/>
    </row>
    <row r="1221" spans="1:1" ht="14.1" customHeight="1">
      <c r="A1221"/>
    </row>
    <row r="1222" spans="1:1" ht="14.1" customHeight="1">
      <c r="A1222"/>
    </row>
    <row r="1223" spans="1:1" ht="14.1" customHeight="1">
      <c r="A1223"/>
    </row>
    <row r="1224" spans="1:1" ht="14.1" customHeight="1">
      <c r="A1224"/>
    </row>
    <row r="1225" spans="1:1" ht="14.1" customHeight="1">
      <c r="A1225"/>
    </row>
    <row r="1226" spans="1:1" ht="14.1" customHeight="1">
      <c r="A1226"/>
    </row>
    <row r="1227" spans="1:1" ht="14.1" customHeight="1">
      <c r="A1227"/>
    </row>
    <row r="1228" spans="1:1" ht="14.1" customHeight="1">
      <c r="A1228"/>
    </row>
    <row r="1229" spans="1:1" ht="14.1" customHeight="1">
      <c r="A1229"/>
    </row>
    <row r="1230" spans="1:1" ht="14.1" customHeight="1">
      <c r="A1230"/>
    </row>
    <row r="1231" spans="1:1" ht="14.1" customHeight="1">
      <c r="A1231"/>
    </row>
    <row r="1232" spans="1:1" ht="14.1" customHeight="1">
      <c r="A1232"/>
    </row>
    <row r="1233" spans="1:1" ht="14.1" customHeight="1">
      <c r="A1233"/>
    </row>
    <row r="1234" spans="1:1" ht="14.1" customHeight="1">
      <c r="A1234"/>
    </row>
    <row r="1235" spans="1:1" ht="14.1" customHeight="1">
      <c r="A1235"/>
    </row>
    <row r="1236" spans="1:1" ht="14.1" customHeight="1">
      <c r="A1236"/>
    </row>
    <row r="1237" spans="1:1" ht="14.1" customHeight="1">
      <c r="A1237"/>
    </row>
    <row r="1238" spans="1:1" ht="14.1" customHeight="1">
      <c r="A1238"/>
    </row>
    <row r="1239" spans="1:1" ht="14.1" customHeight="1">
      <c r="A1239"/>
    </row>
    <row r="1240" spans="1:1" ht="14.1" customHeight="1">
      <c r="A1240"/>
    </row>
    <row r="1241" spans="1:1" ht="14.1" customHeight="1">
      <c r="A1241"/>
    </row>
    <row r="1242" spans="1:1" ht="14.1" customHeight="1">
      <c r="A1242"/>
    </row>
    <row r="1243" spans="1:1" ht="14.1" customHeight="1">
      <c r="A1243"/>
    </row>
    <row r="1244" spans="1:1" ht="14.1" customHeight="1">
      <c r="A1244"/>
    </row>
    <row r="1245" spans="1:1" ht="14.1" customHeight="1">
      <c r="A1245"/>
    </row>
    <row r="1246" spans="1:1" ht="14.1" customHeight="1">
      <c r="A1246"/>
    </row>
    <row r="1247" spans="1:1" ht="14.1" customHeight="1">
      <c r="A1247"/>
    </row>
    <row r="1248" spans="1:1" ht="14.1" customHeight="1">
      <c r="A1248"/>
    </row>
    <row r="1249" spans="1:1" ht="14.1" customHeight="1">
      <c r="A1249"/>
    </row>
    <row r="1250" spans="1:1" ht="14.1" customHeight="1">
      <c r="A1250"/>
    </row>
    <row r="1251" spans="1:1" ht="14.1" customHeight="1">
      <c r="A1251"/>
    </row>
    <row r="1252" spans="1:1" ht="14.1" customHeight="1">
      <c r="A1252"/>
    </row>
    <row r="1253" spans="1:1" ht="14.1" customHeight="1">
      <c r="A1253"/>
    </row>
    <row r="1254" spans="1:1" ht="14.1" customHeight="1">
      <c r="A1254"/>
    </row>
    <row r="1255" spans="1:1" ht="14.1" customHeight="1">
      <c r="A1255"/>
    </row>
    <row r="1256" spans="1:1" ht="14.1" customHeight="1">
      <c r="A1256"/>
    </row>
    <row r="1257" spans="1:1" ht="14.1" customHeight="1">
      <c r="A1257"/>
    </row>
    <row r="1258" spans="1:1" ht="14.1" customHeight="1">
      <c r="A1258"/>
    </row>
    <row r="1259" spans="1:1" ht="14.1" customHeight="1">
      <c r="A1259"/>
    </row>
    <row r="1260" spans="1:1" ht="14.1" customHeight="1">
      <c r="A1260"/>
    </row>
    <row r="1261" spans="1:1" ht="14.1" customHeight="1">
      <c r="A1261"/>
    </row>
    <row r="1262" spans="1:1" ht="14.1" customHeight="1">
      <c r="A1262"/>
    </row>
    <row r="1263" spans="1:1" ht="14.1" customHeight="1">
      <c r="A1263"/>
    </row>
    <row r="1264" spans="1:1" ht="14.1" customHeight="1">
      <c r="A1264"/>
    </row>
    <row r="1265" spans="1:1" ht="14.1" customHeight="1">
      <c r="A1265"/>
    </row>
    <row r="1266" spans="1:1" ht="14.1" customHeight="1">
      <c r="A1266"/>
    </row>
    <row r="1267" spans="1:1" ht="14.1" customHeight="1">
      <c r="A1267"/>
    </row>
    <row r="1268" spans="1:1" ht="14.1" customHeight="1">
      <c r="A1268"/>
    </row>
    <row r="1269" spans="1:1" ht="14.1" customHeight="1">
      <c r="A1269"/>
    </row>
    <row r="1270" spans="1:1" ht="14.1" customHeight="1">
      <c r="A1270"/>
    </row>
    <row r="1271" spans="1:1" ht="14.1" customHeight="1">
      <c r="A1271"/>
    </row>
    <row r="1272" spans="1:1" ht="14.1" customHeight="1">
      <c r="A1272"/>
    </row>
    <row r="1273" spans="1:1" ht="14.1" customHeight="1">
      <c r="A1273"/>
    </row>
    <row r="1274" spans="1:1" ht="14.1" customHeight="1">
      <c r="A1274"/>
    </row>
    <row r="1275" spans="1:1" ht="14.1" customHeight="1">
      <c r="A1275"/>
    </row>
    <row r="1276" spans="1:1" ht="14.1" customHeight="1">
      <c r="A1276"/>
    </row>
    <row r="1277" spans="1:1" ht="14.1" customHeight="1">
      <c r="A1277"/>
    </row>
    <row r="1278" spans="1:1" ht="14.1" customHeight="1">
      <c r="A1278"/>
    </row>
    <row r="1279" spans="1:1" ht="14.1" customHeight="1">
      <c r="A1279"/>
    </row>
    <row r="1280" spans="1:1" ht="14.1" customHeight="1">
      <c r="A1280"/>
    </row>
    <row r="1281" spans="1:1" ht="14.1" customHeight="1">
      <c r="A1281"/>
    </row>
    <row r="1282" spans="1:1" ht="14.1" customHeight="1">
      <c r="A1282"/>
    </row>
    <row r="1283" spans="1:1" ht="14.1" customHeight="1">
      <c r="A1283"/>
    </row>
    <row r="1284" spans="1:1" ht="14.1" customHeight="1">
      <c r="A1284"/>
    </row>
    <row r="1285" spans="1:1" ht="14.1" customHeight="1">
      <c r="A1285"/>
    </row>
    <row r="1286" spans="1:1" ht="14.1" customHeight="1">
      <c r="A1286"/>
    </row>
    <row r="1287" spans="1:1" ht="14.1" customHeight="1">
      <c r="A1287"/>
    </row>
    <row r="1288" spans="1:1" ht="14.1" customHeight="1">
      <c r="A1288"/>
    </row>
    <row r="1289" spans="1:1" ht="14.1" customHeight="1">
      <c r="A1289"/>
    </row>
    <row r="1290" spans="1:1" ht="14.1" customHeight="1">
      <c r="A1290"/>
    </row>
    <row r="1291" spans="1:1" ht="14.1" customHeight="1">
      <c r="A1291"/>
    </row>
    <row r="1292" spans="1:1" ht="14.1" customHeight="1">
      <c r="A1292"/>
    </row>
    <row r="1293" spans="1:1" ht="14.1" customHeight="1">
      <c r="A1293"/>
    </row>
    <row r="1294" spans="1:1" ht="14.1" customHeight="1">
      <c r="A1294"/>
    </row>
    <row r="1295" spans="1:1" ht="14.1" customHeight="1">
      <c r="A1295"/>
    </row>
    <row r="1296" spans="1:1" ht="14.1" customHeight="1">
      <c r="A1296"/>
    </row>
    <row r="1297" spans="1:1" ht="14.1" customHeight="1">
      <c r="A1297"/>
    </row>
    <row r="1298" spans="1:1" ht="14.1" customHeight="1">
      <c r="A1298"/>
    </row>
    <row r="1299" spans="1:1" ht="14.1" customHeight="1">
      <c r="A1299"/>
    </row>
    <row r="1300" spans="1:1" ht="14.1" customHeight="1">
      <c r="A1300"/>
    </row>
    <row r="1301" spans="1:1" ht="14.1" customHeight="1">
      <c r="A1301"/>
    </row>
    <row r="1302" spans="1:1" ht="14.1" customHeight="1">
      <c r="A1302"/>
    </row>
    <row r="1303" spans="1:1" ht="14.1" customHeight="1">
      <c r="A1303"/>
    </row>
    <row r="1304" spans="1:1" ht="14.1" customHeight="1">
      <c r="A1304"/>
    </row>
    <row r="1305" spans="1:1" ht="14.1" customHeight="1">
      <c r="A1305"/>
    </row>
    <row r="1306" spans="1:1" ht="14.1" customHeight="1">
      <c r="A1306"/>
    </row>
    <row r="1307" spans="1:1" ht="14.1" customHeight="1">
      <c r="A1307"/>
    </row>
    <row r="1308" spans="1:1" ht="14.1" customHeight="1">
      <c r="A1308"/>
    </row>
    <row r="1309" spans="1:1" ht="14.1" customHeight="1">
      <c r="A1309"/>
    </row>
    <row r="1310" spans="1:1" ht="14.1" customHeight="1">
      <c r="A1310"/>
    </row>
    <row r="1311" spans="1:1" ht="14.1" customHeight="1">
      <c r="A1311"/>
    </row>
    <row r="1312" spans="1:1" ht="14.1" customHeight="1">
      <c r="A1312"/>
    </row>
    <row r="1313" spans="1:1" ht="14.1" customHeight="1">
      <c r="A1313"/>
    </row>
    <row r="1314" spans="1:1" ht="14.1" customHeight="1">
      <c r="A1314"/>
    </row>
    <row r="1315" spans="1:1" ht="14.1" customHeight="1">
      <c r="A1315"/>
    </row>
    <row r="1316" spans="1:1" ht="14.1" customHeight="1">
      <c r="A1316"/>
    </row>
    <row r="1317" spans="1:1" ht="14.1" customHeight="1">
      <c r="A1317"/>
    </row>
    <row r="1318" spans="1:1" ht="14.1" customHeight="1">
      <c r="A1318"/>
    </row>
    <row r="1319" spans="1:1" ht="14.1" customHeight="1">
      <c r="A1319"/>
    </row>
    <row r="1320" spans="1:1" ht="14.1" customHeight="1">
      <c r="A1320"/>
    </row>
    <row r="1321" spans="1:1" ht="14.1" customHeight="1">
      <c r="A1321"/>
    </row>
    <row r="1322" spans="1:1" ht="14.1" customHeight="1">
      <c r="A1322"/>
    </row>
    <row r="1323" spans="1:1" ht="14.1" customHeight="1">
      <c r="A1323"/>
    </row>
    <row r="1324" spans="1:1" ht="14.1" customHeight="1">
      <c r="A1324"/>
    </row>
    <row r="1325" spans="1:1" ht="14.1" customHeight="1">
      <c r="A1325"/>
    </row>
    <row r="1326" spans="1:1" ht="14.1" customHeight="1">
      <c r="A1326"/>
    </row>
    <row r="1327" spans="1:1" ht="14.1" customHeight="1">
      <c r="A1327"/>
    </row>
    <row r="1328" spans="1:1" ht="14.1" customHeight="1">
      <c r="A1328"/>
    </row>
    <row r="1329" spans="1:1" ht="14.1" customHeight="1">
      <c r="A1329"/>
    </row>
    <row r="1330" spans="1:1" ht="14.1" customHeight="1">
      <c r="A1330"/>
    </row>
    <row r="1331" spans="1:1" ht="14.1" customHeight="1">
      <c r="A1331"/>
    </row>
    <row r="1332" spans="1:1" ht="14.1" customHeight="1">
      <c r="A1332"/>
    </row>
    <row r="1333" spans="1:1" ht="14.1" customHeight="1">
      <c r="A1333"/>
    </row>
    <row r="1334" spans="1:1" ht="14.1" customHeight="1">
      <c r="A1334"/>
    </row>
    <row r="1335" spans="1:1" ht="14.1" customHeight="1">
      <c r="A1335"/>
    </row>
    <row r="1336" spans="1:1" ht="14.1" customHeight="1">
      <c r="A1336"/>
    </row>
    <row r="1337" spans="1:1" ht="14.1" customHeight="1">
      <c r="A1337"/>
    </row>
    <row r="1338" spans="1:1" ht="14.1" customHeight="1">
      <c r="A1338"/>
    </row>
    <row r="1339" spans="1:1" ht="14.1" customHeight="1">
      <c r="A1339"/>
    </row>
    <row r="1340" spans="1:1" ht="14.1" customHeight="1">
      <c r="A1340"/>
    </row>
    <row r="1341" spans="1:1" ht="14.1" customHeight="1">
      <c r="A1341"/>
    </row>
    <row r="1342" spans="1:1" ht="14.1" customHeight="1">
      <c r="A1342"/>
    </row>
    <row r="1343" spans="1:1" ht="14.1" customHeight="1">
      <c r="A1343"/>
    </row>
    <row r="1344" spans="1:1" ht="14.1" customHeight="1">
      <c r="A1344"/>
    </row>
    <row r="1345" spans="1:1" ht="14.1" customHeight="1">
      <c r="A1345"/>
    </row>
    <row r="1346" spans="1:1" ht="14.1" customHeight="1">
      <c r="A1346"/>
    </row>
    <row r="1347" spans="1:1" ht="14.1" customHeight="1">
      <c r="A1347"/>
    </row>
    <row r="1348" spans="1:1" ht="14.1" customHeight="1">
      <c r="A1348"/>
    </row>
    <row r="1349" spans="1:1" ht="14.1" customHeight="1">
      <c r="A1349"/>
    </row>
    <row r="1350" spans="1:1" ht="14.1" customHeight="1">
      <c r="A1350"/>
    </row>
    <row r="1351" spans="1:1" ht="14.1" customHeight="1">
      <c r="A1351"/>
    </row>
    <row r="1352" spans="1:1" ht="14.1" customHeight="1">
      <c r="A1352"/>
    </row>
    <row r="1353" spans="1:1" ht="14.1" customHeight="1">
      <c r="A1353"/>
    </row>
    <row r="1354" spans="1:1" ht="14.1" customHeight="1">
      <c r="A1354"/>
    </row>
    <row r="1355" spans="1:1" ht="14.1" customHeight="1">
      <c r="A1355"/>
    </row>
    <row r="1356" spans="1:1" ht="14.1" customHeight="1">
      <c r="A1356"/>
    </row>
    <row r="1357" spans="1:1" ht="14.1" customHeight="1">
      <c r="A1357"/>
    </row>
    <row r="1358" spans="1:1" ht="14.1" customHeight="1">
      <c r="A1358"/>
    </row>
    <row r="1359" spans="1:1" ht="14.1" customHeight="1">
      <c r="A1359"/>
    </row>
    <row r="1360" spans="1:1" ht="14.1" customHeight="1">
      <c r="A1360"/>
    </row>
    <row r="1361" spans="1:1" ht="14.1" customHeight="1">
      <c r="A1361"/>
    </row>
    <row r="1362" spans="1:1" ht="14.1" customHeight="1">
      <c r="A1362"/>
    </row>
    <row r="1363" spans="1:1" ht="14.1" customHeight="1">
      <c r="A1363"/>
    </row>
    <row r="1364" spans="1:1" ht="14.1" customHeight="1">
      <c r="A1364"/>
    </row>
    <row r="1365" spans="1:1" ht="14.1" customHeight="1">
      <c r="A1365"/>
    </row>
    <row r="1366" spans="1:1" ht="14.1" customHeight="1">
      <c r="A1366"/>
    </row>
    <row r="1367" spans="1:1" ht="14.1" customHeight="1">
      <c r="A1367"/>
    </row>
    <row r="1368" spans="1:1" ht="14.1" customHeight="1">
      <c r="A1368"/>
    </row>
    <row r="1369" spans="1:1" ht="14.1" customHeight="1">
      <c r="A1369"/>
    </row>
    <row r="1370" spans="1:1" ht="14.1" customHeight="1">
      <c r="A1370"/>
    </row>
    <row r="1371" spans="1:1" ht="14.1" customHeight="1">
      <c r="A1371"/>
    </row>
    <row r="1372" spans="1:1" ht="14.1" customHeight="1">
      <c r="A1372"/>
    </row>
    <row r="1373" spans="1:1" ht="14.1" customHeight="1">
      <c r="A1373"/>
    </row>
    <row r="1374" spans="1:1" ht="14.1" customHeight="1">
      <c r="A1374"/>
    </row>
    <row r="1375" spans="1:1" ht="14.1" customHeight="1">
      <c r="A1375"/>
    </row>
    <row r="1376" spans="1:1" ht="14.1" customHeight="1">
      <c r="A1376"/>
    </row>
    <row r="1377" spans="1:1" ht="14.1" customHeight="1">
      <c r="A1377"/>
    </row>
    <row r="1378" spans="1:1" ht="14.1" customHeight="1">
      <c r="A1378"/>
    </row>
    <row r="1379" spans="1:1" ht="14.1" customHeight="1">
      <c r="A1379"/>
    </row>
    <row r="1380" spans="1:1" ht="14.1" customHeight="1">
      <c r="A1380"/>
    </row>
    <row r="1381" spans="1:1" ht="14.1" customHeight="1">
      <c r="A1381"/>
    </row>
    <row r="1382" spans="1:1" ht="14.1" customHeight="1">
      <c r="A1382"/>
    </row>
    <row r="1383" spans="1:1" ht="14.1" customHeight="1">
      <c r="A1383"/>
    </row>
    <row r="1384" spans="1:1" ht="14.1" customHeight="1">
      <c r="A1384"/>
    </row>
    <row r="1385" spans="1:1" ht="14.1" customHeight="1">
      <c r="A1385"/>
    </row>
    <row r="1386" spans="1:1" ht="14.1" customHeight="1">
      <c r="A1386"/>
    </row>
    <row r="1387" spans="1:1" ht="14.1" customHeight="1">
      <c r="A1387"/>
    </row>
    <row r="1388" spans="1:1" ht="14.1" customHeight="1">
      <c r="A1388"/>
    </row>
    <row r="1389" spans="1:1" ht="14.1" customHeight="1">
      <c r="A1389"/>
    </row>
    <row r="1390" spans="1:1" ht="14.1" customHeight="1">
      <c r="A1390"/>
    </row>
    <row r="1391" spans="1:1" ht="14.1" customHeight="1">
      <c r="A1391"/>
    </row>
    <row r="1392" spans="1:1" ht="14.1" customHeight="1">
      <c r="A1392"/>
    </row>
    <row r="1393" spans="1:1" ht="14.1" customHeight="1">
      <c r="A1393"/>
    </row>
    <row r="1394" spans="1:1" ht="14.1" customHeight="1">
      <c r="A1394"/>
    </row>
    <row r="1395" spans="1:1" ht="14.1" customHeight="1">
      <c r="A1395"/>
    </row>
    <row r="1396" spans="1:1" ht="14.1" customHeight="1">
      <c r="A1396"/>
    </row>
    <row r="1397" spans="1:1" ht="14.1" customHeight="1">
      <c r="A1397"/>
    </row>
    <row r="1398" spans="1:1" ht="14.1" customHeight="1">
      <c r="A1398"/>
    </row>
    <row r="1399" spans="1:1" ht="14.1" customHeight="1">
      <c r="A1399"/>
    </row>
    <row r="1400" spans="1:1" ht="14.1" customHeight="1">
      <c r="A1400"/>
    </row>
    <row r="1401" spans="1:1" ht="14.1" customHeight="1">
      <c r="A1401"/>
    </row>
    <row r="1402" spans="1:1" ht="14.1" customHeight="1">
      <c r="A1402"/>
    </row>
    <row r="1403" spans="1:1" ht="14.1" customHeight="1">
      <c r="A1403"/>
    </row>
    <row r="1404" spans="1:1" ht="14.1" customHeight="1">
      <c r="A1404"/>
    </row>
    <row r="1405" spans="1:1" ht="14.1" customHeight="1">
      <c r="A1405"/>
    </row>
    <row r="1406" spans="1:1" ht="14.1" customHeight="1">
      <c r="A1406"/>
    </row>
    <row r="1407" spans="1:1" ht="14.1" customHeight="1">
      <c r="A1407"/>
    </row>
    <row r="1408" spans="1:1" ht="14.1" customHeight="1">
      <c r="A1408"/>
    </row>
    <row r="1409" spans="1:1" ht="14.1" customHeight="1">
      <c r="A1409"/>
    </row>
    <row r="1410" spans="1:1" ht="14.1" customHeight="1">
      <c r="A1410"/>
    </row>
    <row r="1411" spans="1:1" ht="14.1" customHeight="1">
      <c r="A1411"/>
    </row>
    <row r="1412" spans="1:1" ht="14.1" customHeight="1">
      <c r="A1412"/>
    </row>
    <row r="1413" spans="1:1" ht="14.1" customHeight="1">
      <c r="A1413"/>
    </row>
    <row r="1414" spans="1:1" ht="14.1" customHeight="1">
      <c r="A1414"/>
    </row>
    <row r="1415" spans="1:1" ht="14.1" customHeight="1">
      <c r="A1415"/>
    </row>
    <row r="1416" spans="1:1" ht="14.1" customHeight="1">
      <c r="A1416"/>
    </row>
    <row r="1417" spans="1:1" ht="14.1" customHeight="1">
      <c r="A1417"/>
    </row>
    <row r="1418" spans="1:1" ht="14.1" customHeight="1">
      <c r="A1418"/>
    </row>
    <row r="1419" spans="1:1" ht="14.1" customHeight="1">
      <c r="A1419"/>
    </row>
    <row r="1420" spans="1:1" ht="14.1" customHeight="1">
      <c r="A1420"/>
    </row>
    <row r="1421" spans="1:1" ht="14.1" customHeight="1">
      <c r="A1421"/>
    </row>
    <row r="1422" spans="1:1" ht="14.1" customHeight="1">
      <c r="A1422"/>
    </row>
    <row r="1423" spans="1:1" ht="14.1" customHeight="1">
      <c r="A1423"/>
    </row>
    <row r="1424" spans="1:1" ht="14.1" customHeight="1">
      <c r="A1424"/>
    </row>
    <row r="1425" spans="1:1" ht="14.1" customHeight="1">
      <c r="A1425"/>
    </row>
    <row r="1426" spans="1:1" ht="14.1" customHeight="1">
      <c r="A1426"/>
    </row>
    <row r="1427" spans="1:1" ht="14.1" customHeight="1">
      <c r="A1427"/>
    </row>
    <row r="1428" spans="1:1" ht="14.1" customHeight="1">
      <c r="A1428"/>
    </row>
    <row r="1429" spans="1:1" ht="14.1" customHeight="1">
      <c r="A1429"/>
    </row>
    <row r="1430" spans="1:1" ht="14.1" customHeight="1">
      <c r="A1430"/>
    </row>
    <row r="1431" spans="1:1" ht="14.1" customHeight="1">
      <c r="A1431"/>
    </row>
    <row r="1432" spans="1:1" ht="14.1" customHeight="1">
      <c r="A1432"/>
    </row>
    <row r="1433" spans="1:1" ht="14.1" customHeight="1">
      <c r="A1433"/>
    </row>
    <row r="1434" spans="1:1" ht="14.1" customHeight="1">
      <c r="A1434"/>
    </row>
    <row r="1435" spans="1:1" ht="14.1" customHeight="1">
      <c r="A1435"/>
    </row>
    <row r="1436" spans="1:1" ht="14.1" customHeight="1">
      <c r="A1436"/>
    </row>
    <row r="1437" spans="1:1" ht="14.1" customHeight="1">
      <c r="A1437"/>
    </row>
    <row r="1438" spans="1:1" ht="14.1" customHeight="1">
      <c r="A1438"/>
    </row>
    <row r="1439" spans="1:1" ht="14.1" customHeight="1">
      <c r="A1439"/>
    </row>
    <row r="1440" spans="1:1" ht="14.1" customHeight="1">
      <c r="A1440"/>
    </row>
    <row r="1441" spans="1:1" ht="14.1" customHeight="1">
      <c r="A1441"/>
    </row>
    <row r="1442" spans="1:1" ht="14.1" customHeight="1">
      <c r="A1442"/>
    </row>
    <row r="1443" spans="1:1" ht="14.1" customHeight="1">
      <c r="A1443"/>
    </row>
    <row r="1444" spans="1:1" ht="14.1" customHeight="1">
      <c r="A1444"/>
    </row>
    <row r="1445" spans="1:1" ht="14.1" customHeight="1">
      <c r="A1445"/>
    </row>
    <row r="1446" spans="1:1" ht="14.1" customHeight="1">
      <c r="A1446"/>
    </row>
    <row r="1447" spans="1:1" ht="14.1" customHeight="1">
      <c r="A1447"/>
    </row>
    <row r="1448" spans="1:1" ht="14.1" customHeight="1">
      <c r="A1448"/>
    </row>
    <row r="1449" spans="1:1" ht="14.1" customHeight="1">
      <c r="A1449"/>
    </row>
    <row r="1450" spans="1:1" ht="14.1" customHeight="1">
      <c r="A1450"/>
    </row>
    <row r="1451" spans="1:1" ht="14.1" customHeight="1">
      <c r="A1451"/>
    </row>
    <row r="1452" spans="1:1" ht="14.1" customHeight="1">
      <c r="A1452"/>
    </row>
    <row r="1453" spans="1:1" ht="14.1" customHeight="1">
      <c r="A1453"/>
    </row>
    <row r="1454" spans="1:1" ht="14.1" customHeight="1">
      <c r="A1454"/>
    </row>
    <row r="1455" spans="1:1" ht="14.1" customHeight="1">
      <c r="A1455"/>
    </row>
    <row r="1456" spans="1:1" ht="14.1" customHeight="1">
      <c r="A1456"/>
    </row>
    <row r="1457" spans="1:1" ht="14.1" customHeight="1">
      <c r="A1457"/>
    </row>
    <row r="1458" spans="1:1" ht="14.1" customHeight="1">
      <c r="A1458"/>
    </row>
    <row r="1459" spans="1:1" ht="14.1" customHeight="1">
      <c r="A1459"/>
    </row>
    <row r="1460" spans="1:1" ht="14.1" customHeight="1">
      <c r="A1460"/>
    </row>
    <row r="1461" spans="1:1" ht="14.1" customHeight="1">
      <c r="A1461"/>
    </row>
    <row r="1462" spans="1:1" ht="14.1" customHeight="1">
      <c r="A1462"/>
    </row>
    <row r="1463" spans="1:1" ht="14.1" customHeight="1">
      <c r="A1463"/>
    </row>
    <row r="1464" spans="1:1" ht="14.1" customHeight="1">
      <c r="A1464"/>
    </row>
    <row r="1465" spans="1:1" ht="14.1" customHeight="1">
      <c r="A1465"/>
    </row>
    <row r="1466" spans="1:1" ht="14.1" customHeight="1">
      <c r="A1466"/>
    </row>
    <row r="1467" spans="1:1" ht="14.1" customHeight="1">
      <c r="A1467"/>
    </row>
    <row r="1468" spans="1:1" ht="14.1" customHeight="1">
      <c r="A1468"/>
    </row>
    <row r="1469" spans="1:1" ht="14.1" customHeight="1">
      <c r="A1469"/>
    </row>
    <row r="1470" spans="1:1" ht="14.1" customHeight="1">
      <c r="A1470"/>
    </row>
    <row r="1471" spans="1:1" ht="14.1" customHeight="1">
      <c r="A1471"/>
    </row>
    <row r="1472" spans="1:1" ht="14.1" customHeight="1">
      <c r="A1472"/>
    </row>
    <row r="1473" spans="1:1" ht="14.1" customHeight="1">
      <c r="A1473"/>
    </row>
    <row r="1474" spans="1:1" ht="14.1" customHeight="1">
      <c r="A1474"/>
    </row>
    <row r="1475" spans="1:1" ht="14.1" customHeight="1">
      <c r="A1475"/>
    </row>
    <row r="1476" spans="1:1" ht="14.1" customHeight="1">
      <c r="A1476"/>
    </row>
    <row r="1477" spans="1:1" ht="14.1" customHeight="1">
      <c r="A1477"/>
    </row>
    <row r="1478" spans="1:1" ht="14.1" customHeight="1">
      <c r="A1478"/>
    </row>
    <row r="1479" spans="1:1" ht="14.1" customHeight="1">
      <c r="A1479"/>
    </row>
    <row r="1480" spans="1:1" ht="14.1" customHeight="1">
      <c r="A1480"/>
    </row>
    <row r="1481" spans="1:1" ht="14.1" customHeight="1">
      <c r="A1481"/>
    </row>
    <row r="1482" spans="1:1" ht="14.1" customHeight="1">
      <c r="A1482"/>
    </row>
    <row r="1483" spans="1:1" ht="14.1" customHeight="1">
      <c r="A1483"/>
    </row>
    <row r="1484" spans="1:1" ht="14.1" customHeight="1">
      <c r="A1484"/>
    </row>
    <row r="1485" spans="1:1" ht="14.1" customHeight="1">
      <c r="A1485"/>
    </row>
    <row r="1486" spans="1:1" ht="14.1" customHeight="1">
      <c r="A1486"/>
    </row>
    <row r="1487" spans="1:1" ht="14.1" customHeight="1">
      <c r="A1487"/>
    </row>
    <row r="1488" spans="1:1" ht="14.1" customHeight="1">
      <c r="A1488"/>
    </row>
    <row r="1489" spans="1:1" ht="14.1" customHeight="1">
      <c r="A1489"/>
    </row>
    <row r="1490" spans="1:1" ht="14.1" customHeight="1">
      <c r="A1490"/>
    </row>
    <row r="1491" spans="1:1" ht="14.1" customHeight="1">
      <c r="A1491"/>
    </row>
    <row r="1492" spans="1:1" ht="14.1" customHeight="1">
      <c r="A1492"/>
    </row>
    <row r="1493" spans="1:1" ht="14.1" customHeight="1">
      <c r="A1493"/>
    </row>
    <row r="1494" spans="1:1" ht="14.1" customHeight="1">
      <c r="A1494"/>
    </row>
    <row r="1495" spans="1:1" ht="14.1" customHeight="1">
      <c r="A1495"/>
    </row>
    <row r="1496" spans="1:1" ht="14.1" customHeight="1">
      <c r="A1496"/>
    </row>
    <row r="1497" spans="1:1" ht="14.1" customHeight="1">
      <c r="A1497"/>
    </row>
    <row r="1498" spans="1:1" ht="14.1" customHeight="1">
      <c r="A1498"/>
    </row>
    <row r="1499" spans="1:1" ht="14.1" customHeight="1">
      <c r="A1499"/>
    </row>
    <row r="1500" spans="1:1" ht="14.1" customHeight="1">
      <c r="A1500"/>
    </row>
    <row r="1501" spans="1:1" ht="14.1" customHeight="1">
      <c r="A1501"/>
    </row>
    <row r="1502" spans="1:1" ht="14.1" customHeight="1">
      <c r="A1502"/>
    </row>
    <row r="1503" spans="1:1" ht="14.1" customHeight="1">
      <c r="A1503"/>
    </row>
    <row r="1504" spans="1:1" ht="14.1" customHeight="1">
      <c r="A1504"/>
    </row>
    <row r="1505" spans="1:1" ht="14.1" customHeight="1">
      <c r="A1505"/>
    </row>
    <row r="1506" spans="1:1" ht="14.1" customHeight="1">
      <c r="A1506"/>
    </row>
    <row r="1507" spans="1:1" ht="14.1" customHeight="1">
      <c r="A1507"/>
    </row>
    <row r="1508" spans="1:1" ht="14.1" customHeight="1">
      <c r="A1508"/>
    </row>
    <row r="1509" spans="1:1" ht="14.1" customHeight="1">
      <c r="A1509"/>
    </row>
    <row r="1510" spans="1:1" ht="14.1" customHeight="1">
      <c r="A1510"/>
    </row>
    <row r="1511" spans="1:1" ht="14.1" customHeight="1">
      <c r="A1511"/>
    </row>
    <row r="1512" spans="1:1" ht="14.1" customHeight="1">
      <c r="A1512"/>
    </row>
    <row r="1513" spans="1:1" ht="14.1" customHeight="1">
      <c r="A1513"/>
    </row>
    <row r="1514" spans="1:1" ht="14.1" customHeight="1">
      <c r="A1514"/>
    </row>
    <row r="1515" spans="1:1" ht="14.1" customHeight="1">
      <c r="A1515"/>
    </row>
    <row r="1516" spans="1:1" ht="14.1" customHeight="1">
      <c r="A1516"/>
    </row>
    <row r="1517" spans="1:1" ht="14.1" customHeight="1">
      <c r="A1517"/>
    </row>
    <row r="1518" spans="1:1" ht="14.1" customHeight="1">
      <c r="A1518"/>
    </row>
    <row r="1519" spans="1:1" ht="14.1" customHeight="1">
      <c r="A1519"/>
    </row>
    <row r="1520" spans="1:1" ht="14.1" customHeight="1">
      <c r="A1520"/>
    </row>
    <row r="1521" spans="1:1" ht="14.1" customHeight="1">
      <c r="A1521"/>
    </row>
    <row r="1522" spans="1:1" ht="14.1" customHeight="1">
      <c r="A1522"/>
    </row>
    <row r="1523" spans="1:1" ht="14.1" customHeight="1">
      <c r="A1523"/>
    </row>
    <row r="1524" spans="1:1" ht="14.1" customHeight="1">
      <c r="A1524"/>
    </row>
    <row r="1525" spans="1:1" ht="14.1" customHeight="1">
      <c r="A1525"/>
    </row>
    <row r="1526" spans="1:1" ht="14.1" customHeight="1">
      <c r="A1526"/>
    </row>
    <row r="1527" spans="1:1" ht="14.1" customHeight="1">
      <c r="A1527"/>
    </row>
    <row r="1528" spans="1:1" ht="14.1" customHeight="1">
      <c r="A1528"/>
    </row>
    <row r="1529" spans="1:1" ht="14.1" customHeight="1">
      <c r="A1529"/>
    </row>
    <row r="1530" spans="1:1" ht="14.1" customHeight="1">
      <c r="A1530"/>
    </row>
    <row r="1531" spans="1:1" ht="14.1" customHeight="1">
      <c r="A1531"/>
    </row>
    <row r="1532" spans="1:1" ht="14.1" customHeight="1">
      <c r="A1532"/>
    </row>
    <row r="1533" spans="1:1" ht="14.1" customHeight="1">
      <c r="A1533"/>
    </row>
    <row r="1534" spans="1:1" ht="14.1" customHeight="1">
      <c r="A1534"/>
    </row>
    <row r="1535" spans="1:1" ht="14.1" customHeight="1">
      <c r="A1535"/>
    </row>
    <row r="1536" spans="1:1" ht="14.1" customHeight="1">
      <c r="A1536"/>
    </row>
    <row r="1537" spans="1:1" ht="14.1" customHeight="1">
      <c r="A1537"/>
    </row>
    <row r="1538" spans="1:1" ht="14.1" customHeight="1">
      <c r="A1538"/>
    </row>
    <row r="1539" spans="1:1" ht="14.1" customHeight="1">
      <c r="A1539"/>
    </row>
    <row r="1540" spans="1:1" ht="14.1" customHeight="1">
      <c r="A1540"/>
    </row>
    <row r="1541" spans="1:1" ht="14.1" customHeight="1">
      <c r="A1541"/>
    </row>
    <row r="1542" spans="1:1" ht="14.1" customHeight="1">
      <c r="A1542"/>
    </row>
    <row r="1543" spans="1:1" ht="14.1" customHeight="1">
      <c r="A1543"/>
    </row>
    <row r="1544" spans="1:1" ht="14.1" customHeight="1">
      <c r="A1544"/>
    </row>
    <row r="1545" spans="1:1" ht="14.1" customHeight="1">
      <c r="A1545"/>
    </row>
    <row r="1546" spans="1:1" ht="14.1" customHeight="1">
      <c r="A1546"/>
    </row>
    <row r="1547" spans="1:1" ht="14.1" customHeight="1">
      <c r="A1547"/>
    </row>
    <row r="1548" spans="1:1" ht="14.1" customHeight="1">
      <c r="A1548"/>
    </row>
    <row r="1549" spans="1:1" ht="14.1" customHeight="1">
      <c r="A1549"/>
    </row>
    <row r="1550" spans="1:1" ht="14.1" customHeight="1">
      <c r="A1550"/>
    </row>
    <row r="1551" spans="1:1" ht="14.1" customHeight="1">
      <c r="A1551"/>
    </row>
    <row r="1552" spans="1:1" ht="14.1" customHeight="1">
      <c r="A1552"/>
    </row>
    <row r="1553" spans="1:1" ht="14.1" customHeight="1">
      <c r="A1553"/>
    </row>
    <row r="1554" spans="1:1" ht="14.1" customHeight="1">
      <c r="A1554"/>
    </row>
    <row r="1555" spans="1:1" ht="14.1" customHeight="1">
      <c r="A1555"/>
    </row>
    <row r="1556" spans="1:1" ht="14.1" customHeight="1">
      <c r="A1556"/>
    </row>
    <row r="1557" spans="1:1" ht="14.1" customHeight="1">
      <c r="A1557"/>
    </row>
    <row r="1558" spans="1:1" ht="14.1" customHeight="1">
      <c r="A1558"/>
    </row>
    <row r="1559" spans="1:1" ht="14.1" customHeight="1">
      <c r="A1559"/>
    </row>
    <row r="1560" spans="1:1" ht="14.1" customHeight="1">
      <c r="A1560"/>
    </row>
    <row r="1561" spans="1:1" ht="14.1" customHeight="1">
      <c r="A1561"/>
    </row>
    <row r="1562" spans="1:1" ht="14.1" customHeight="1">
      <c r="A1562"/>
    </row>
    <row r="1563" spans="1:1" ht="14.1" customHeight="1">
      <c r="A1563"/>
    </row>
    <row r="1564" spans="1:1" ht="14.1" customHeight="1">
      <c r="A1564"/>
    </row>
    <row r="1565" spans="1:1" ht="14.1" customHeight="1">
      <c r="A1565"/>
    </row>
    <row r="1566" spans="1:1" ht="14.1" customHeight="1">
      <c r="A1566"/>
    </row>
    <row r="1567" spans="1:1" ht="14.1" customHeight="1">
      <c r="A1567"/>
    </row>
    <row r="1568" spans="1:1" ht="14.1" customHeight="1">
      <c r="A1568"/>
    </row>
    <row r="1569" spans="1:1" ht="14.1" customHeight="1">
      <c r="A1569"/>
    </row>
    <row r="1570" spans="1:1" ht="14.1" customHeight="1">
      <c r="A1570"/>
    </row>
    <row r="1571" spans="1:1" ht="14.1" customHeight="1">
      <c r="A1571"/>
    </row>
    <row r="1572" spans="1:1" ht="14.1" customHeight="1">
      <c r="A1572"/>
    </row>
    <row r="1573" spans="1:1" ht="14.1" customHeight="1">
      <c r="A1573"/>
    </row>
    <row r="1574" spans="1:1" ht="14.1" customHeight="1">
      <c r="A1574"/>
    </row>
    <row r="1575" spans="1:1" ht="14.1" customHeight="1">
      <c r="A1575"/>
    </row>
    <row r="1576" spans="1:1" ht="14.1" customHeight="1">
      <c r="A1576"/>
    </row>
    <row r="1577" spans="1:1" ht="14.1" customHeight="1">
      <c r="A1577"/>
    </row>
    <row r="1578" spans="1:1" ht="14.1" customHeight="1">
      <c r="A1578"/>
    </row>
    <row r="1579" spans="1:1" ht="14.1" customHeight="1">
      <c r="A1579"/>
    </row>
    <row r="1580" spans="1:1" ht="14.1" customHeight="1">
      <c r="A1580"/>
    </row>
    <row r="1581" spans="1:1" ht="14.1" customHeight="1">
      <c r="A1581"/>
    </row>
    <row r="1582" spans="1:1" ht="14.1" customHeight="1">
      <c r="A1582"/>
    </row>
    <row r="1583" spans="1:1" ht="14.1" customHeight="1">
      <c r="A1583"/>
    </row>
    <row r="1584" spans="1:1" ht="14.1" customHeight="1">
      <c r="A1584"/>
    </row>
    <row r="1585" spans="1:1" ht="14.1" customHeight="1">
      <c r="A1585"/>
    </row>
    <row r="1586" spans="1:1" ht="14.1" customHeight="1">
      <c r="A1586"/>
    </row>
    <row r="1587" spans="1:1" ht="14.1" customHeight="1">
      <c r="A1587"/>
    </row>
    <row r="1588" spans="1:1" ht="14.1" customHeight="1">
      <c r="A1588"/>
    </row>
    <row r="1589" spans="1:1" ht="14.1" customHeight="1">
      <c r="A1589"/>
    </row>
    <row r="1590" spans="1:1" ht="14.1" customHeight="1">
      <c r="A1590"/>
    </row>
    <row r="1591" spans="1:1" ht="14.1" customHeight="1">
      <c r="A1591"/>
    </row>
    <row r="1592" spans="1:1" ht="14.1" customHeight="1">
      <c r="A1592"/>
    </row>
    <row r="1593" spans="1:1" ht="14.1" customHeight="1">
      <c r="A1593"/>
    </row>
    <row r="1594" spans="1:1" ht="14.1" customHeight="1">
      <c r="A1594"/>
    </row>
    <row r="1595" spans="1:1" ht="14.1" customHeight="1">
      <c r="A1595"/>
    </row>
    <row r="1596" spans="1:1" ht="14.1" customHeight="1">
      <c r="A1596"/>
    </row>
    <row r="1597" spans="1:1" ht="14.1" customHeight="1">
      <c r="A1597"/>
    </row>
    <row r="1598" spans="1:1" ht="14.1" customHeight="1">
      <c r="A1598"/>
    </row>
    <row r="1599" spans="1:1" ht="14.1" customHeight="1">
      <c r="A1599"/>
    </row>
    <row r="1600" spans="1:1" ht="14.1" customHeight="1">
      <c r="A1600"/>
    </row>
    <row r="1601" spans="1:1" ht="14.1" customHeight="1">
      <c r="A1601"/>
    </row>
    <row r="1602" spans="1:1" ht="14.1" customHeight="1">
      <c r="A1602"/>
    </row>
    <row r="1603" spans="1:1" ht="14.1" customHeight="1">
      <c r="A1603"/>
    </row>
    <row r="1604" spans="1:1" ht="14.1" customHeight="1">
      <c r="A1604"/>
    </row>
    <row r="1605" spans="1:1" ht="14.1" customHeight="1">
      <c r="A1605"/>
    </row>
    <row r="1606" spans="1:1" ht="14.1" customHeight="1">
      <c r="A1606"/>
    </row>
    <row r="1607" spans="1:1" ht="14.1" customHeight="1">
      <c r="A1607"/>
    </row>
    <row r="1608" spans="1:1" ht="14.1" customHeight="1">
      <c r="A1608"/>
    </row>
    <row r="1609" spans="1:1" ht="14.1" customHeight="1">
      <c r="A1609"/>
    </row>
    <row r="1610" spans="1:1" ht="14.1" customHeight="1">
      <c r="A1610"/>
    </row>
    <row r="1611" spans="1:1" ht="14.1" customHeight="1">
      <c r="A1611"/>
    </row>
    <row r="1612" spans="1:1" ht="14.1" customHeight="1">
      <c r="A1612"/>
    </row>
    <row r="1613" spans="1:1" ht="14.1" customHeight="1">
      <c r="A1613"/>
    </row>
    <row r="1614" spans="1:1" ht="14.1" customHeight="1">
      <c r="A1614"/>
    </row>
    <row r="1615" spans="1:1" ht="14.1" customHeight="1">
      <c r="A1615"/>
    </row>
    <row r="1616" spans="1:1" ht="14.1" customHeight="1">
      <c r="A1616"/>
    </row>
    <row r="1617" spans="1:1" ht="14.1" customHeight="1">
      <c r="A1617"/>
    </row>
    <row r="1618" spans="1:1" ht="14.1" customHeight="1">
      <c r="A1618"/>
    </row>
    <row r="1619" spans="1:1" ht="14.1" customHeight="1">
      <c r="A1619"/>
    </row>
    <row r="1620" spans="1:1" ht="14.1" customHeight="1">
      <c r="A1620"/>
    </row>
    <row r="1621" spans="1:1" ht="14.1" customHeight="1">
      <c r="A1621"/>
    </row>
    <row r="1622" spans="1:1" ht="14.1" customHeight="1">
      <c r="A1622"/>
    </row>
    <row r="1623" spans="1:1" ht="14.1" customHeight="1">
      <c r="A1623"/>
    </row>
    <row r="1624" spans="1:1" ht="14.1" customHeight="1">
      <c r="A1624"/>
    </row>
    <row r="1625" spans="1:1" ht="14.1" customHeight="1">
      <c r="A1625"/>
    </row>
    <row r="1626" spans="1:1" ht="14.1" customHeight="1">
      <c r="A1626"/>
    </row>
    <row r="1627" spans="1:1" ht="14.1" customHeight="1">
      <c r="A1627"/>
    </row>
    <row r="1628" spans="1:1" ht="14.1" customHeight="1">
      <c r="A1628"/>
    </row>
    <row r="1629" spans="1:1" ht="14.1" customHeight="1">
      <c r="A1629"/>
    </row>
    <row r="1630" spans="1:1" ht="14.1" customHeight="1">
      <c r="A1630"/>
    </row>
    <row r="1631" spans="1:1" ht="14.1" customHeight="1">
      <c r="A1631"/>
    </row>
    <row r="1632" spans="1:1" ht="14.1" customHeight="1">
      <c r="A1632"/>
    </row>
    <row r="1633" spans="1:1" ht="14.1" customHeight="1">
      <c r="A1633"/>
    </row>
    <row r="1634" spans="1:1" ht="14.1" customHeight="1">
      <c r="A1634"/>
    </row>
    <row r="1635" spans="1:1" ht="14.1" customHeight="1">
      <c r="A1635"/>
    </row>
    <row r="1636" spans="1:1" ht="14.1" customHeight="1">
      <c r="A1636"/>
    </row>
    <row r="1637" spans="1:1" ht="14.1" customHeight="1">
      <c r="A1637"/>
    </row>
    <row r="1638" spans="1:1" ht="14.1" customHeight="1">
      <c r="A1638"/>
    </row>
    <row r="1639" spans="1:1" ht="14.1" customHeight="1">
      <c r="A1639"/>
    </row>
    <row r="1640" spans="1:1" ht="14.1" customHeight="1">
      <c r="A1640"/>
    </row>
    <row r="1641" spans="1:1" ht="14.1" customHeight="1">
      <c r="A1641"/>
    </row>
    <row r="1642" spans="1:1" ht="14.1" customHeight="1">
      <c r="A1642"/>
    </row>
    <row r="1643" spans="1:1" ht="14.1" customHeight="1">
      <c r="A1643"/>
    </row>
    <row r="1644" spans="1:1" ht="14.1" customHeight="1">
      <c r="A1644"/>
    </row>
    <row r="1645" spans="1:1" ht="14.1" customHeight="1">
      <c r="A1645"/>
    </row>
    <row r="1646" spans="1:1" ht="14.1" customHeight="1">
      <c r="A1646"/>
    </row>
    <row r="1647" spans="1:1" ht="14.1" customHeight="1">
      <c r="A1647"/>
    </row>
    <row r="1648" spans="1:1" ht="14.1" customHeight="1">
      <c r="A1648"/>
    </row>
    <row r="1649" spans="1:1" ht="14.1" customHeight="1">
      <c r="A1649"/>
    </row>
    <row r="1650" spans="1:1" ht="14.1" customHeight="1">
      <c r="A1650"/>
    </row>
    <row r="1651" spans="1:1" ht="14.1" customHeight="1">
      <c r="A1651"/>
    </row>
    <row r="1652" spans="1:1" ht="14.1" customHeight="1">
      <c r="A1652"/>
    </row>
    <row r="1653" spans="1:1" ht="14.1" customHeight="1">
      <c r="A1653"/>
    </row>
    <row r="1654" spans="1:1" ht="14.1" customHeight="1">
      <c r="A1654"/>
    </row>
    <row r="1655" spans="1:1" ht="14.1" customHeight="1">
      <c r="A1655"/>
    </row>
    <row r="1656" spans="1:1" ht="14.1" customHeight="1">
      <c r="A1656"/>
    </row>
    <row r="1657" spans="1:1" ht="14.1" customHeight="1">
      <c r="A1657"/>
    </row>
    <row r="1658" spans="1:1" ht="14.1" customHeight="1">
      <c r="A1658"/>
    </row>
    <row r="1659" spans="1:1" ht="14.1" customHeight="1">
      <c r="A1659"/>
    </row>
    <row r="1660" spans="1:1" ht="14.1" customHeight="1">
      <c r="A1660"/>
    </row>
    <row r="1661" spans="1:1" ht="14.1" customHeight="1">
      <c r="A1661"/>
    </row>
    <row r="1662" spans="1:1" ht="14.1" customHeight="1">
      <c r="A1662"/>
    </row>
    <row r="1663" spans="1:1" ht="14.1" customHeight="1">
      <c r="A1663"/>
    </row>
    <row r="1664" spans="1:1" ht="14.1" customHeight="1">
      <c r="A1664"/>
    </row>
    <row r="1665" spans="1:1" ht="14.1" customHeight="1">
      <c r="A1665"/>
    </row>
    <row r="1666" spans="1:1" ht="14.1" customHeight="1">
      <c r="A1666"/>
    </row>
    <row r="1667" spans="1:1" ht="14.1" customHeight="1">
      <c r="A1667"/>
    </row>
    <row r="1668" spans="1:1" ht="14.1" customHeight="1">
      <c r="A1668"/>
    </row>
    <row r="1669" spans="1:1" ht="14.1" customHeight="1">
      <c r="A1669"/>
    </row>
    <row r="1670" spans="1:1" ht="14.1" customHeight="1">
      <c r="A1670"/>
    </row>
    <row r="1671" spans="1:1" ht="14.1" customHeight="1">
      <c r="A1671"/>
    </row>
    <row r="1672" spans="1:1" ht="14.1" customHeight="1">
      <c r="A1672"/>
    </row>
    <row r="1673" spans="1:1" ht="14.1" customHeight="1">
      <c r="A1673"/>
    </row>
    <row r="1674" spans="1:1" ht="14.1" customHeight="1">
      <c r="A1674"/>
    </row>
    <row r="1675" spans="1:1" ht="14.1" customHeight="1">
      <c r="A1675"/>
    </row>
    <row r="1676" spans="1:1" ht="14.1" customHeight="1">
      <c r="A1676"/>
    </row>
    <row r="1677" spans="1:1" ht="14.1" customHeight="1">
      <c r="A1677"/>
    </row>
    <row r="1678" spans="1:1" ht="14.1" customHeight="1">
      <c r="A1678"/>
    </row>
    <row r="1679" spans="1:1" ht="14.1" customHeight="1">
      <c r="A1679"/>
    </row>
    <row r="1680" spans="1:1" ht="14.1" customHeight="1">
      <c r="A1680"/>
    </row>
    <row r="1681" spans="1:1" ht="14.1" customHeight="1">
      <c r="A1681"/>
    </row>
    <row r="1682" spans="1:1" ht="14.1" customHeight="1">
      <c r="A1682"/>
    </row>
    <row r="1683" spans="1:1" ht="14.1" customHeight="1">
      <c r="A1683"/>
    </row>
    <row r="1684" spans="1:1" ht="14.1" customHeight="1">
      <c r="A1684"/>
    </row>
    <row r="1685" spans="1:1" ht="14.1" customHeight="1">
      <c r="A1685"/>
    </row>
    <row r="1686" spans="1:1" ht="14.1" customHeight="1">
      <c r="A1686"/>
    </row>
    <row r="1687" spans="1:1" ht="14.1" customHeight="1">
      <c r="A1687"/>
    </row>
    <row r="1688" spans="1:1" ht="14.1" customHeight="1">
      <c r="A1688"/>
    </row>
    <row r="1689" spans="1:1" ht="14.1" customHeight="1">
      <c r="A1689"/>
    </row>
    <row r="1690" spans="1:1" ht="14.1" customHeight="1">
      <c r="A1690"/>
    </row>
    <row r="1691" spans="1:1" ht="14.1" customHeight="1">
      <c r="A1691"/>
    </row>
    <row r="1692" spans="1:1" ht="14.1" customHeight="1">
      <c r="A1692"/>
    </row>
    <row r="1693" spans="1:1" ht="14.1" customHeight="1">
      <c r="A1693"/>
    </row>
    <row r="1694" spans="1:1" ht="14.1" customHeight="1">
      <c r="A1694"/>
    </row>
    <row r="1695" spans="1:1" ht="14.1" customHeight="1">
      <c r="A1695"/>
    </row>
    <row r="1696" spans="1:1" ht="14.1" customHeight="1">
      <c r="A1696"/>
    </row>
    <row r="1697" spans="1:1" ht="14.1" customHeight="1">
      <c r="A1697"/>
    </row>
    <row r="1698" spans="1:1" ht="14.1" customHeight="1">
      <c r="A1698"/>
    </row>
    <row r="1699" spans="1:1" ht="14.1" customHeight="1">
      <c r="A1699"/>
    </row>
    <row r="1700" spans="1:1" ht="14.1" customHeight="1">
      <c r="A1700"/>
    </row>
    <row r="1701" spans="1:1" ht="14.1" customHeight="1">
      <c r="A1701"/>
    </row>
    <row r="1702" spans="1:1" ht="14.1" customHeight="1">
      <c r="A1702"/>
    </row>
    <row r="1703" spans="1:1" ht="14.1" customHeight="1">
      <c r="A1703"/>
    </row>
    <row r="1704" spans="1:1" ht="14.1" customHeight="1">
      <c r="A1704"/>
    </row>
    <row r="1705" spans="1:1" ht="14.1" customHeight="1">
      <c r="A1705"/>
    </row>
    <row r="1706" spans="1:1" ht="14.1" customHeight="1">
      <c r="A1706"/>
    </row>
    <row r="1707" spans="1:1" ht="14.1" customHeight="1">
      <c r="A1707"/>
    </row>
    <row r="1708" spans="1:1" ht="14.1" customHeight="1">
      <c r="A1708"/>
    </row>
    <row r="1709" spans="1:1" ht="14.1" customHeight="1">
      <c r="A1709"/>
    </row>
    <row r="1710" spans="1:1" ht="14.1" customHeight="1">
      <c r="A1710"/>
    </row>
    <row r="1711" spans="1:1" ht="14.1" customHeight="1">
      <c r="A1711"/>
    </row>
    <row r="1712" spans="1:1" ht="14.1" customHeight="1">
      <c r="A1712"/>
    </row>
    <row r="1713" spans="1:1" ht="14.1" customHeight="1">
      <c r="A1713"/>
    </row>
    <row r="1714" spans="1:1" ht="14.1" customHeight="1">
      <c r="A1714"/>
    </row>
    <row r="1715" spans="1:1" ht="14.1" customHeight="1">
      <c r="A1715"/>
    </row>
    <row r="1716" spans="1:1" ht="14.1" customHeight="1">
      <c r="A1716"/>
    </row>
    <row r="1717" spans="1:1" ht="14.1" customHeight="1">
      <c r="A1717"/>
    </row>
    <row r="1718" spans="1:1" ht="14.1" customHeight="1">
      <c r="A1718"/>
    </row>
    <row r="1719" spans="1:1" ht="14.1" customHeight="1">
      <c r="A1719"/>
    </row>
    <row r="1720" spans="1:1" ht="14.1" customHeight="1">
      <c r="A1720"/>
    </row>
    <row r="1721" spans="1:1" ht="14.1" customHeight="1">
      <c r="A1721"/>
    </row>
    <row r="1722" spans="1:1" ht="14.1" customHeight="1">
      <c r="A1722"/>
    </row>
    <row r="1723" spans="1:1" ht="14.1" customHeight="1">
      <c r="A1723"/>
    </row>
    <row r="1724" spans="1:1" ht="14.1" customHeight="1">
      <c r="A1724"/>
    </row>
    <row r="1725" spans="1:1" ht="14.1" customHeight="1">
      <c r="A1725"/>
    </row>
    <row r="1726" spans="1:1" ht="14.1" customHeight="1">
      <c r="A1726"/>
    </row>
    <row r="1727" spans="1:1" ht="14.1" customHeight="1">
      <c r="A1727"/>
    </row>
    <row r="1728" spans="1:1" ht="14.1" customHeight="1">
      <c r="A1728"/>
    </row>
    <row r="1729" spans="1:1" ht="14.1" customHeight="1">
      <c r="A1729"/>
    </row>
    <row r="1730" spans="1:1" ht="14.1" customHeight="1">
      <c r="A1730"/>
    </row>
    <row r="1731" spans="1:1" ht="14.1" customHeight="1">
      <c r="A1731"/>
    </row>
    <row r="1732" spans="1:1" ht="14.1" customHeight="1">
      <c r="A1732"/>
    </row>
    <row r="1733" spans="1:1" ht="14.1" customHeight="1">
      <c r="A1733"/>
    </row>
    <row r="1734" spans="1:1" ht="14.1" customHeight="1">
      <c r="A1734"/>
    </row>
    <row r="1735" spans="1:1" ht="14.1" customHeight="1">
      <c r="A1735"/>
    </row>
    <row r="1736" spans="1:1" ht="14.1" customHeight="1">
      <c r="A1736"/>
    </row>
    <row r="1737" spans="1:1" ht="14.1" customHeight="1">
      <c r="A1737"/>
    </row>
    <row r="1738" spans="1:1" ht="14.1" customHeight="1">
      <c r="A1738"/>
    </row>
    <row r="1739" spans="1:1" ht="14.1" customHeight="1">
      <c r="A1739"/>
    </row>
    <row r="1740" spans="1:1" ht="14.1" customHeight="1">
      <c r="A1740"/>
    </row>
    <row r="1741" spans="1:1" ht="14.1" customHeight="1">
      <c r="A1741"/>
    </row>
    <row r="1742" spans="1:1" ht="14.1" customHeight="1">
      <c r="A1742"/>
    </row>
    <row r="1743" spans="1:1" ht="14.1" customHeight="1">
      <c r="A1743"/>
    </row>
    <row r="1744" spans="1:1" ht="14.1" customHeight="1">
      <c r="A1744"/>
    </row>
    <row r="1745" spans="1:1" ht="14.1" customHeight="1">
      <c r="A1745"/>
    </row>
    <row r="1746" spans="1:1" ht="14.1" customHeight="1">
      <c r="A1746"/>
    </row>
    <row r="1747" spans="1:1" ht="14.1" customHeight="1">
      <c r="A1747"/>
    </row>
    <row r="1748" spans="1:1" ht="14.1" customHeight="1">
      <c r="A1748"/>
    </row>
    <row r="1749" spans="1:1" ht="14.1" customHeight="1">
      <c r="A1749"/>
    </row>
    <row r="1750" spans="1:1" ht="14.1" customHeight="1">
      <c r="A1750"/>
    </row>
    <row r="1751" spans="1:1" ht="14.1" customHeight="1">
      <c r="A1751"/>
    </row>
    <row r="1752" spans="1:1" ht="14.1" customHeight="1">
      <c r="A1752"/>
    </row>
    <row r="1753" spans="1:1" ht="14.1" customHeight="1">
      <c r="A1753"/>
    </row>
    <row r="1754" spans="1:1" ht="14.1" customHeight="1">
      <c r="A1754"/>
    </row>
    <row r="1755" spans="1:1" ht="14.1" customHeight="1">
      <c r="A1755"/>
    </row>
    <row r="1756" spans="1:1" ht="14.1" customHeight="1">
      <c r="A1756"/>
    </row>
    <row r="1757" spans="1:1" ht="14.1" customHeight="1">
      <c r="A1757"/>
    </row>
    <row r="1758" spans="1:1" ht="14.1" customHeight="1">
      <c r="A1758"/>
    </row>
    <row r="1759" spans="1:1" ht="14.1" customHeight="1">
      <c r="A1759"/>
    </row>
    <row r="1760" spans="1:1" ht="14.1" customHeight="1">
      <c r="A1760"/>
    </row>
    <row r="1761" spans="1:1" ht="14.1" customHeight="1">
      <c r="A1761"/>
    </row>
    <row r="1762" spans="1:1" ht="14.1" customHeight="1">
      <c r="A1762"/>
    </row>
    <row r="1763" spans="1:1" ht="14.1" customHeight="1">
      <c r="A1763"/>
    </row>
    <row r="1764" spans="1:1" ht="14.1" customHeight="1">
      <c r="A1764"/>
    </row>
    <row r="1765" spans="1:1" ht="14.1" customHeight="1">
      <c r="A1765"/>
    </row>
    <row r="1766" spans="1:1" ht="14.1" customHeight="1">
      <c r="A1766"/>
    </row>
    <row r="1767" spans="1:1" ht="14.1" customHeight="1">
      <c r="A1767"/>
    </row>
    <row r="1768" spans="1:1" ht="14.1" customHeight="1">
      <c r="A1768"/>
    </row>
    <row r="1769" spans="1:1" ht="14.1" customHeight="1">
      <c r="A1769"/>
    </row>
    <row r="1770" spans="1:1" ht="14.1" customHeight="1">
      <c r="A1770"/>
    </row>
    <row r="1771" spans="1:1" ht="14.1" customHeight="1">
      <c r="A1771"/>
    </row>
    <row r="1772" spans="1:1" ht="14.1" customHeight="1">
      <c r="A1772"/>
    </row>
    <row r="1773" spans="1:1" ht="14.1" customHeight="1">
      <c r="A1773"/>
    </row>
    <row r="1774" spans="1:1" ht="14.1" customHeight="1">
      <c r="A1774"/>
    </row>
    <row r="1775" spans="1:1" ht="14.1" customHeight="1">
      <c r="A1775"/>
    </row>
    <row r="1776" spans="1:1" ht="14.1" customHeight="1">
      <c r="A1776"/>
    </row>
    <row r="1777" spans="1:1" ht="14.1" customHeight="1">
      <c r="A1777"/>
    </row>
    <row r="1778" spans="1:1" ht="14.1" customHeight="1">
      <c r="A1778"/>
    </row>
    <row r="1779" spans="1:1" ht="14.1" customHeight="1">
      <c r="A1779"/>
    </row>
    <row r="1780" spans="1:1" ht="14.1" customHeight="1">
      <c r="A1780"/>
    </row>
    <row r="1781" spans="1:1" ht="14.1" customHeight="1">
      <c r="A1781"/>
    </row>
    <row r="1782" spans="1:1" ht="14.1" customHeight="1">
      <c r="A1782"/>
    </row>
    <row r="1783" spans="1:1" ht="14.1" customHeight="1">
      <c r="A1783"/>
    </row>
    <row r="1784" spans="1:1" ht="14.1" customHeight="1">
      <c r="A1784"/>
    </row>
    <row r="1785" spans="1:1" ht="14.1" customHeight="1">
      <c r="A1785"/>
    </row>
    <row r="1786" spans="1:1" ht="14.1" customHeight="1">
      <c r="A1786"/>
    </row>
    <row r="1787" spans="1:1" ht="14.1" customHeight="1">
      <c r="A1787"/>
    </row>
    <row r="1788" spans="1:1" ht="14.1" customHeight="1">
      <c r="A1788"/>
    </row>
    <row r="1789" spans="1:1" ht="14.1" customHeight="1">
      <c r="A1789"/>
    </row>
    <row r="1790" spans="1:1" ht="14.1" customHeight="1">
      <c r="A1790"/>
    </row>
    <row r="1791" spans="1:1" ht="14.1" customHeight="1">
      <c r="A1791"/>
    </row>
    <row r="1792" spans="1:1" ht="14.1" customHeight="1">
      <c r="A1792"/>
    </row>
    <row r="1793" spans="1:1" ht="14.1" customHeight="1">
      <c r="A1793"/>
    </row>
    <row r="1794" spans="1:1" ht="14.1" customHeight="1">
      <c r="A1794"/>
    </row>
    <row r="1795" spans="1:1" ht="14.1" customHeight="1">
      <c r="A1795"/>
    </row>
    <row r="1796" spans="1:1" ht="14.1" customHeight="1">
      <c r="A1796"/>
    </row>
    <row r="1797" spans="1:1" ht="14.1" customHeight="1">
      <c r="A1797"/>
    </row>
    <row r="1798" spans="1:1" ht="14.1" customHeight="1">
      <c r="A1798"/>
    </row>
    <row r="1799" spans="1:1" ht="14.1" customHeight="1">
      <c r="A1799"/>
    </row>
    <row r="1800" spans="1:1" ht="14.1" customHeight="1">
      <c r="A1800"/>
    </row>
    <row r="1801" spans="1:1" ht="14.1" customHeight="1">
      <c r="A1801"/>
    </row>
    <row r="1802" spans="1:1" ht="14.1" customHeight="1">
      <c r="A1802"/>
    </row>
    <row r="1803" spans="1:1" ht="14.1" customHeight="1">
      <c r="A1803"/>
    </row>
    <row r="1804" spans="1:1" ht="14.1" customHeight="1">
      <c r="A1804"/>
    </row>
    <row r="1805" spans="1:1" ht="14.1" customHeight="1">
      <c r="A1805"/>
    </row>
    <row r="1806" spans="1:1" ht="14.1" customHeight="1">
      <c r="A1806"/>
    </row>
    <row r="1807" spans="1:1" ht="14.1" customHeight="1">
      <c r="A1807"/>
    </row>
    <row r="1808" spans="1:1" ht="14.1" customHeight="1">
      <c r="A1808"/>
    </row>
    <row r="1809" spans="1:1" ht="14.1" customHeight="1">
      <c r="A1809"/>
    </row>
    <row r="1810" spans="1:1" ht="14.1" customHeight="1">
      <c r="A1810"/>
    </row>
    <row r="1811" spans="1:1" ht="14.1" customHeight="1">
      <c r="A1811"/>
    </row>
    <row r="1812" spans="1:1" ht="14.1" customHeight="1">
      <c r="A1812"/>
    </row>
    <row r="1813" spans="1:1" ht="14.1" customHeight="1">
      <c r="A1813"/>
    </row>
    <row r="1814" spans="1:1" ht="14.1" customHeight="1">
      <c r="A1814"/>
    </row>
    <row r="1815" spans="1:1" ht="14.1" customHeight="1">
      <c r="A1815"/>
    </row>
    <row r="1816" spans="1:1" ht="14.1" customHeight="1">
      <c r="A1816"/>
    </row>
    <row r="1817" spans="1:1" ht="14.1" customHeight="1">
      <c r="A1817"/>
    </row>
    <row r="1818" spans="1:1" ht="14.1" customHeight="1">
      <c r="A1818"/>
    </row>
    <row r="1819" spans="1:1" ht="14.1" customHeight="1">
      <c r="A1819"/>
    </row>
    <row r="1820" spans="1:1" ht="14.1" customHeight="1">
      <c r="A1820"/>
    </row>
    <row r="1821" spans="1:1" ht="14.1" customHeight="1">
      <c r="A1821"/>
    </row>
    <row r="1822" spans="1:1" ht="14.1" customHeight="1">
      <c r="A1822"/>
    </row>
    <row r="1823" spans="1:1" ht="14.1" customHeight="1">
      <c r="A1823"/>
    </row>
    <row r="1824" spans="1:1" ht="14.1" customHeight="1">
      <c r="A1824"/>
    </row>
    <row r="1825" spans="1:1" ht="14.1" customHeight="1">
      <c r="A1825"/>
    </row>
    <row r="1826" spans="1:1" ht="14.1" customHeight="1">
      <c r="A1826"/>
    </row>
    <row r="1827" spans="1:1" ht="14.1" customHeight="1">
      <c r="A1827"/>
    </row>
    <row r="1828" spans="1:1" ht="14.1" customHeight="1">
      <c r="A1828"/>
    </row>
    <row r="1829" spans="1:1" ht="14.1" customHeight="1">
      <c r="A1829"/>
    </row>
    <row r="1830" spans="1:1" ht="14.1" customHeight="1">
      <c r="A1830"/>
    </row>
    <row r="1831" spans="1:1" ht="14.1" customHeight="1">
      <c r="A1831"/>
    </row>
    <row r="1832" spans="1:1" ht="14.1" customHeight="1">
      <c r="A1832"/>
    </row>
    <row r="1833" spans="1:1" ht="14.1" customHeight="1">
      <c r="A1833"/>
    </row>
    <row r="1834" spans="1:1" ht="14.1" customHeight="1">
      <c r="A1834"/>
    </row>
    <row r="1835" spans="1:1" ht="14.1" customHeight="1">
      <c r="A1835"/>
    </row>
    <row r="1836" spans="1:1" ht="14.1" customHeight="1">
      <c r="A1836"/>
    </row>
    <row r="1837" spans="1:1" ht="14.1" customHeight="1">
      <c r="A1837"/>
    </row>
    <row r="1838" spans="1:1" ht="14.1" customHeight="1">
      <c r="A1838"/>
    </row>
    <row r="1839" spans="1:1" ht="14.1" customHeight="1">
      <c r="A1839"/>
    </row>
    <row r="1840" spans="1:1" ht="14.1" customHeight="1">
      <c r="A1840"/>
    </row>
    <row r="1841" spans="1:1" ht="14.1" customHeight="1">
      <c r="A1841"/>
    </row>
    <row r="1842" spans="1:1" ht="14.1" customHeight="1">
      <c r="A1842"/>
    </row>
    <row r="1843" spans="1:1" ht="14.1" customHeight="1">
      <c r="A1843"/>
    </row>
    <row r="1844" spans="1:1" ht="14.1" customHeight="1">
      <c r="A1844"/>
    </row>
    <row r="1845" spans="1:1" ht="14.1" customHeight="1">
      <c r="A1845"/>
    </row>
    <row r="1846" spans="1:1" ht="14.1" customHeight="1">
      <c r="A1846"/>
    </row>
    <row r="1847" spans="1:1" ht="14.1" customHeight="1">
      <c r="A1847"/>
    </row>
    <row r="1848" spans="1:1" ht="14.1" customHeight="1">
      <c r="A1848"/>
    </row>
    <row r="1849" spans="1:1" ht="14.1" customHeight="1">
      <c r="A1849"/>
    </row>
    <row r="1850" spans="1:1" ht="14.1" customHeight="1">
      <c r="A1850"/>
    </row>
    <row r="1851" spans="1:1" ht="14.1" customHeight="1">
      <c r="A1851"/>
    </row>
    <row r="1852" spans="1:1" ht="14.1" customHeight="1">
      <c r="A1852"/>
    </row>
    <row r="1853" spans="1:1" ht="14.1" customHeight="1">
      <c r="A1853"/>
    </row>
    <row r="1854" spans="1:1" ht="14.1" customHeight="1">
      <c r="A1854"/>
    </row>
    <row r="1855" spans="1:1" ht="14.1" customHeight="1">
      <c r="A1855"/>
    </row>
    <row r="1856" spans="1:1" ht="14.1" customHeight="1">
      <c r="A1856"/>
    </row>
    <row r="1857" spans="1:1" ht="14.1" customHeight="1">
      <c r="A1857"/>
    </row>
    <row r="1858" spans="1:1" ht="14.1" customHeight="1">
      <c r="A1858"/>
    </row>
    <row r="1859" spans="1:1" ht="14.1" customHeight="1">
      <c r="A1859"/>
    </row>
    <row r="1860" spans="1:1" ht="14.1" customHeight="1">
      <c r="A1860"/>
    </row>
    <row r="1861" spans="1:1" ht="14.1" customHeight="1">
      <c r="A1861"/>
    </row>
    <row r="1862" spans="1:1" ht="14.1" customHeight="1">
      <c r="A1862"/>
    </row>
    <row r="1863" spans="1:1" ht="14.1" customHeight="1">
      <c r="A1863"/>
    </row>
    <row r="1864" spans="1:1" ht="14.1" customHeight="1">
      <c r="A1864"/>
    </row>
    <row r="1865" spans="1:1" ht="14.1" customHeight="1">
      <c r="A1865"/>
    </row>
    <row r="1866" spans="1:1" ht="14.1" customHeight="1">
      <c r="A1866"/>
    </row>
    <row r="1867" spans="1:1" ht="14.1" customHeight="1">
      <c r="A1867"/>
    </row>
    <row r="1868" spans="1:1" ht="14.1" customHeight="1">
      <c r="A1868"/>
    </row>
    <row r="1869" spans="1:1" ht="14.1" customHeight="1">
      <c r="A1869"/>
    </row>
    <row r="1870" spans="1:1" ht="14.1" customHeight="1">
      <c r="A1870"/>
    </row>
    <row r="1871" spans="1:1" ht="14.1" customHeight="1">
      <c r="A1871"/>
    </row>
    <row r="1872" spans="1:1" ht="14.1" customHeight="1">
      <c r="A1872"/>
    </row>
    <row r="1873" spans="1:1" ht="14.1" customHeight="1">
      <c r="A1873"/>
    </row>
    <row r="1874" spans="1:1" ht="14.1" customHeight="1">
      <c r="A1874"/>
    </row>
    <row r="1875" spans="1:1" ht="14.1" customHeight="1">
      <c r="A1875"/>
    </row>
    <row r="1876" spans="1:1" ht="14.1" customHeight="1">
      <c r="A1876"/>
    </row>
    <row r="1877" spans="1:1" ht="14.1" customHeight="1">
      <c r="A1877"/>
    </row>
    <row r="1878" spans="1:1" ht="14.1" customHeight="1">
      <c r="A1878"/>
    </row>
    <row r="1879" spans="1:1" ht="14.1" customHeight="1">
      <c r="A1879"/>
    </row>
    <row r="1880" spans="1:1" ht="14.1" customHeight="1">
      <c r="A1880"/>
    </row>
    <row r="1881" spans="1:1" ht="14.1" customHeight="1">
      <c r="A1881"/>
    </row>
    <row r="1882" spans="1:1" ht="14.1" customHeight="1">
      <c r="A1882"/>
    </row>
    <row r="1883" spans="1:1" ht="14.1" customHeight="1">
      <c r="A1883"/>
    </row>
    <row r="1884" spans="1:1" ht="14.1" customHeight="1">
      <c r="A1884"/>
    </row>
    <row r="1885" spans="1:1" ht="14.1" customHeight="1">
      <c r="A1885"/>
    </row>
    <row r="1886" spans="1:1" ht="14.1" customHeight="1">
      <c r="A1886"/>
    </row>
    <row r="1887" spans="1:1" ht="14.1" customHeight="1">
      <c r="A1887"/>
    </row>
    <row r="1888" spans="1:1" ht="14.1" customHeight="1">
      <c r="A1888"/>
    </row>
    <row r="1889" spans="1:1" ht="14.1" customHeight="1">
      <c r="A1889"/>
    </row>
    <row r="1890" spans="1:1" ht="14.1" customHeight="1">
      <c r="A1890"/>
    </row>
    <row r="1891" spans="1:1" ht="14.1" customHeight="1">
      <c r="A1891"/>
    </row>
    <row r="1892" spans="1:1" ht="14.1" customHeight="1">
      <c r="A1892"/>
    </row>
    <row r="1893" spans="1:1" ht="14.1" customHeight="1">
      <c r="A1893"/>
    </row>
    <row r="1894" spans="1:1" ht="14.1" customHeight="1">
      <c r="A1894"/>
    </row>
    <row r="1895" spans="1:1" ht="14.1" customHeight="1">
      <c r="A1895"/>
    </row>
    <row r="1896" spans="1:1" ht="14.1" customHeight="1">
      <c r="A1896"/>
    </row>
    <row r="1897" spans="1:1" ht="14.1" customHeight="1">
      <c r="A1897"/>
    </row>
    <row r="1898" spans="1:1" ht="14.1" customHeight="1">
      <c r="A1898"/>
    </row>
    <row r="1899" spans="1:1" ht="14.1" customHeight="1">
      <c r="A1899"/>
    </row>
    <row r="1900" spans="1:1" ht="14.1" customHeight="1">
      <c r="A1900"/>
    </row>
    <row r="1901" spans="1:1" ht="14.1" customHeight="1">
      <c r="A1901"/>
    </row>
    <row r="1902" spans="1:1" ht="14.1" customHeight="1">
      <c r="A1902"/>
    </row>
    <row r="1903" spans="1:1" ht="14.1" customHeight="1">
      <c r="A1903"/>
    </row>
    <row r="1904" spans="1:1" ht="14.1" customHeight="1">
      <c r="A1904"/>
    </row>
    <row r="1905" spans="1:1" ht="14.1" customHeight="1">
      <c r="A1905"/>
    </row>
    <row r="1906" spans="1:1" ht="14.1" customHeight="1">
      <c r="A1906"/>
    </row>
    <row r="1907" spans="1:1" ht="14.1" customHeight="1">
      <c r="A1907"/>
    </row>
    <row r="1908" spans="1:1" ht="14.1" customHeight="1">
      <c r="A1908"/>
    </row>
    <row r="1909" spans="1:1" ht="14.1" customHeight="1">
      <c r="A1909"/>
    </row>
    <row r="1910" spans="1:1" ht="14.1" customHeight="1">
      <c r="A1910"/>
    </row>
    <row r="1911" spans="1:1" ht="14.1" customHeight="1">
      <c r="A1911"/>
    </row>
    <row r="1912" spans="1:1" ht="14.1" customHeight="1">
      <c r="A1912"/>
    </row>
    <row r="1913" spans="1:1" ht="14.1" customHeight="1">
      <c r="A1913"/>
    </row>
    <row r="1914" spans="1:1" ht="14.1" customHeight="1">
      <c r="A1914"/>
    </row>
    <row r="1915" spans="1:1" ht="14.1" customHeight="1">
      <c r="A1915"/>
    </row>
    <row r="1916" spans="1:1" ht="14.1" customHeight="1">
      <c r="A1916"/>
    </row>
    <row r="1917" spans="1:1" ht="14.1" customHeight="1">
      <c r="A1917"/>
    </row>
    <row r="1918" spans="1:1" ht="14.1" customHeight="1">
      <c r="A1918"/>
    </row>
    <row r="1919" spans="1:1" ht="14.1" customHeight="1">
      <c r="A1919"/>
    </row>
    <row r="1920" spans="1:1" ht="14.1" customHeight="1">
      <c r="A1920"/>
    </row>
    <row r="1921" spans="1:1" ht="14.1" customHeight="1">
      <c r="A1921"/>
    </row>
    <row r="1922" spans="1:1" ht="14.1" customHeight="1">
      <c r="A1922"/>
    </row>
    <row r="1923" spans="1:1" ht="14.1" customHeight="1">
      <c r="A1923"/>
    </row>
    <row r="1924" spans="1:1" ht="14.1" customHeight="1">
      <c r="A1924"/>
    </row>
    <row r="1925" spans="1:1" ht="14.1" customHeight="1">
      <c r="A1925"/>
    </row>
    <row r="1926" spans="1:1" ht="14.1" customHeight="1">
      <c r="A1926"/>
    </row>
    <row r="1927" spans="1:1" ht="14.1" customHeight="1">
      <c r="A1927"/>
    </row>
    <row r="1928" spans="1:1" ht="14.1" customHeight="1">
      <c r="A1928"/>
    </row>
    <row r="1929" spans="1:1" ht="14.1" customHeight="1">
      <c r="A1929"/>
    </row>
    <row r="1930" spans="1:1" ht="14.1" customHeight="1">
      <c r="A1930"/>
    </row>
    <row r="1931" spans="1:1" ht="14.1" customHeight="1">
      <c r="A1931"/>
    </row>
    <row r="1932" spans="1:1" ht="14.1" customHeight="1">
      <c r="A1932"/>
    </row>
    <row r="1933" spans="1:1" ht="14.1" customHeight="1">
      <c r="A1933"/>
    </row>
    <row r="1934" spans="1:1" ht="14.1" customHeight="1">
      <c r="A1934"/>
    </row>
    <row r="1935" spans="1:1" ht="14.1" customHeight="1">
      <c r="A1935"/>
    </row>
    <row r="1936" spans="1:1" ht="14.1" customHeight="1">
      <c r="A1936"/>
    </row>
    <row r="1937" spans="1:1" ht="14.1" customHeight="1">
      <c r="A1937"/>
    </row>
    <row r="1938" spans="1:1" ht="14.1" customHeight="1">
      <c r="A1938"/>
    </row>
    <row r="1939" spans="1:1" ht="14.1" customHeight="1">
      <c r="A1939"/>
    </row>
    <row r="1940" spans="1:1" ht="14.1" customHeight="1">
      <c r="A1940"/>
    </row>
    <row r="1941" spans="1:1" ht="14.1" customHeight="1">
      <c r="A1941"/>
    </row>
    <row r="1942" spans="1:1" ht="14.1" customHeight="1">
      <c r="A1942"/>
    </row>
    <row r="1943" spans="1:1" ht="14.1" customHeight="1">
      <c r="A1943"/>
    </row>
    <row r="1944" spans="1:1" ht="14.1" customHeight="1">
      <c r="A1944"/>
    </row>
    <row r="1945" spans="1:1" ht="14.1" customHeight="1">
      <c r="A1945"/>
    </row>
    <row r="1946" spans="1:1" ht="14.1" customHeight="1">
      <c r="A1946"/>
    </row>
    <row r="1947" spans="1:1" ht="14.1" customHeight="1">
      <c r="A1947"/>
    </row>
    <row r="1948" spans="1:1" ht="14.1" customHeight="1">
      <c r="A1948"/>
    </row>
    <row r="1949" spans="1:1" ht="14.1" customHeight="1">
      <c r="A1949"/>
    </row>
    <row r="1950" spans="1:1" ht="14.1" customHeight="1">
      <c r="A1950"/>
    </row>
    <row r="1951" spans="1:1" ht="14.1" customHeight="1">
      <c r="A1951"/>
    </row>
    <row r="1952" spans="1:1" ht="14.1" customHeight="1">
      <c r="A1952"/>
    </row>
    <row r="1953" spans="1:1" ht="14.1" customHeight="1">
      <c r="A1953"/>
    </row>
    <row r="1954" spans="1:1" ht="14.1" customHeight="1">
      <c r="A1954"/>
    </row>
    <row r="1955" spans="1:1" ht="14.1" customHeight="1">
      <c r="A1955"/>
    </row>
    <row r="1956" spans="1:1" ht="14.1" customHeight="1">
      <c r="A1956"/>
    </row>
    <row r="1957" spans="1:1" ht="14.1" customHeight="1">
      <c r="A1957"/>
    </row>
    <row r="1958" spans="1:1" ht="14.1" customHeight="1">
      <c r="A1958"/>
    </row>
    <row r="1959" spans="1:1" ht="14.1" customHeight="1">
      <c r="A1959"/>
    </row>
    <row r="1960" spans="1:1" ht="14.1" customHeight="1">
      <c r="A1960"/>
    </row>
    <row r="1961" spans="1:1" ht="14.1" customHeight="1">
      <c r="A1961"/>
    </row>
    <row r="1962" spans="1:1" ht="14.1" customHeight="1">
      <c r="A1962"/>
    </row>
    <row r="1963" spans="1:1" ht="14.1" customHeight="1">
      <c r="A1963"/>
    </row>
    <row r="1964" spans="1:1" ht="14.1" customHeight="1">
      <c r="A1964"/>
    </row>
    <row r="1965" spans="1:1" ht="14.1" customHeight="1">
      <c r="A1965"/>
    </row>
    <row r="1966" spans="1:1" ht="14.1" customHeight="1">
      <c r="A1966"/>
    </row>
    <row r="1967" spans="1:1" ht="14.1" customHeight="1">
      <c r="A1967"/>
    </row>
    <row r="1968" spans="1:1" ht="14.1" customHeight="1">
      <c r="A1968"/>
    </row>
    <row r="1969" spans="1:1" ht="14.1" customHeight="1">
      <c r="A1969"/>
    </row>
    <row r="1970" spans="1:1" ht="14.1" customHeight="1">
      <c r="A1970"/>
    </row>
    <row r="1971" spans="1:1" ht="14.1" customHeight="1">
      <c r="A1971"/>
    </row>
    <row r="1972" spans="1:1" ht="14.1" customHeight="1">
      <c r="A1972"/>
    </row>
    <row r="1973" spans="1:1" ht="14.1" customHeight="1">
      <c r="A1973"/>
    </row>
    <row r="1974" spans="1:1" ht="14.1" customHeight="1">
      <c r="A1974"/>
    </row>
    <row r="1975" spans="1:1" ht="14.1" customHeight="1">
      <c r="A1975"/>
    </row>
    <row r="1976" spans="1:1" ht="14.1" customHeight="1">
      <c r="A1976"/>
    </row>
    <row r="1977" spans="1:1" ht="14.1" customHeight="1">
      <c r="A1977"/>
    </row>
    <row r="1978" spans="1:1" ht="14.1" customHeight="1">
      <c r="A1978"/>
    </row>
    <row r="1979" spans="1:1" ht="14.1" customHeight="1">
      <c r="A1979"/>
    </row>
    <row r="1980" spans="1:1" ht="14.1" customHeight="1">
      <c r="A1980"/>
    </row>
    <row r="1981" spans="1:1" ht="14.1" customHeight="1">
      <c r="A1981"/>
    </row>
    <row r="1982" spans="1:1" ht="14.1" customHeight="1">
      <c r="A1982"/>
    </row>
    <row r="1983" spans="1:1" ht="14.1" customHeight="1">
      <c r="A1983"/>
    </row>
    <row r="1984" spans="1:1" ht="14.1" customHeight="1">
      <c r="A1984"/>
    </row>
    <row r="1985" spans="1:1" ht="14.1" customHeight="1">
      <c r="A1985"/>
    </row>
    <row r="1986" spans="1:1" ht="14.1" customHeight="1">
      <c r="A1986"/>
    </row>
    <row r="1987" spans="1:1" ht="14.1" customHeight="1">
      <c r="A1987"/>
    </row>
    <row r="1988" spans="1:1" ht="14.1" customHeight="1">
      <c r="A1988"/>
    </row>
    <row r="1989" spans="1:1" ht="14.1" customHeight="1">
      <c r="A1989"/>
    </row>
    <row r="1990" spans="1:1" ht="14.1" customHeight="1">
      <c r="A1990"/>
    </row>
    <row r="1991" spans="1:1" ht="14.1" customHeight="1">
      <c r="A1991"/>
    </row>
    <row r="1992" spans="1:1" ht="14.1" customHeight="1">
      <c r="A1992"/>
    </row>
    <row r="1993" spans="1:1" ht="14.1" customHeight="1">
      <c r="A1993"/>
    </row>
    <row r="1994" spans="1:1" ht="14.1" customHeight="1">
      <c r="A1994"/>
    </row>
    <row r="1995" spans="1:1" ht="14.1" customHeight="1">
      <c r="A1995"/>
    </row>
    <row r="1996" spans="1:1" ht="14.1" customHeight="1">
      <c r="A1996"/>
    </row>
    <row r="1997" spans="1:1" ht="14.1" customHeight="1">
      <c r="A1997"/>
    </row>
    <row r="1998" spans="1:1" ht="14.1" customHeight="1">
      <c r="A1998"/>
    </row>
    <row r="1999" spans="1:1" ht="14.1" customHeight="1">
      <c r="A1999"/>
    </row>
    <row r="2000" spans="1:1" ht="14.1" customHeight="1">
      <c r="A2000"/>
    </row>
    <row r="2001" spans="1:1" ht="14.1" customHeight="1">
      <c r="A2001"/>
    </row>
    <row r="2002" spans="1:1" ht="14.1" customHeight="1">
      <c r="A2002"/>
    </row>
    <row r="2003" spans="1:1" ht="14.1" customHeight="1">
      <c r="A2003"/>
    </row>
    <row r="2004" spans="1:1" ht="14.1" customHeight="1">
      <c r="A2004"/>
    </row>
    <row r="2005" spans="1:1" ht="14.1" customHeight="1">
      <c r="A2005"/>
    </row>
    <row r="2006" spans="1:1" ht="14.1" customHeight="1">
      <c r="A2006"/>
    </row>
    <row r="2007" spans="1:1" ht="14.1" customHeight="1">
      <c r="A2007"/>
    </row>
    <row r="2008" spans="1:1" ht="14.1" customHeight="1">
      <c r="A2008"/>
    </row>
    <row r="2009" spans="1:1" ht="14.1" customHeight="1">
      <c r="A2009"/>
    </row>
    <row r="2010" spans="1:1" ht="14.1" customHeight="1">
      <c r="A2010"/>
    </row>
    <row r="2011" spans="1:1" ht="14.1" customHeight="1">
      <c r="A2011"/>
    </row>
    <row r="2012" spans="1:1" ht="14.1" customHeight="1">
      <c r="A2012"/>
    </row>
    <row r="2013" spans="1:1" ht="14.1" customHeight="1">
      <c r="A2013"/>
    </row>
    <row r="2014" spans="1:1" ht="14.1" customHeight="1">
      <c r="A2014"/>
    </row>
    <row r="2015" spans="1:1" ht="14.1" customHeight="1">
      <c r="A2015"/>
    </row>
    <row r="2016" spans="1:1" ht="14.1" customHeight="1">
      <c r="A2016"/>
    </row>
    <row r="2017" spans="1:1" ht="14.1" customHeight="1">
      <c r="A2017"/>
    </row>
    <row r="2018" spans="1:1" ht="14.1" customHeight="1">
      <c r="A2018"/>
    </row>
    <row r="2019" spans="1:1" ht="14.1" customHeight="1">
      <c r="A2019"/>
    </row>
    <row r="2020" spans="1:1" ht="14.1" customHeight="1">
      <c r="A2020"/>
    </row>
    <row r="2021" spans="1:1" ht="14.1" customHeight="1">
      <c r="A2021"/>
    </row>
    <row r="2022" spans="1:1" ht="14.1" customHeight="1">
      <c r="A2022"/>
    </row>
    <row r="2023" spans="1:1" ht="14.1" customHeight="1">
      <c r="A2023"/>
    </row>
    <row r="2024" spans="1:1" ht="14.1" customHeight="1">
      <c r="A2024"/>
    </row>
    <row r="2025" spans="1:1" ht="14.1" customHeight="1">
      <c r="A2025"/>
    </row>
    <row r="2026" spans="1:1" ht="14.1" customHeight="1">
      <c r="A2026"/>
    </row>
    <row r="2027" spans="1:1" ht="14.1" customHeight="1">
      <c r="A2027"/>
    </row>
    <row r="2028" spans="1:1" ht="14.1" customHeight="1">
      <c r="A2028"/>
    </row>
    <row r="2029" spans="1:1" ht="14.1" customHeight="1">
      <c r="A2029"/>
    </row>
    <row r="2030" spans="1:1" ht="14.1" customHeight="1">
      <c r="A2030"/>
    </row>
    <row r="2031" spans="1:1" ht="14.1" customHeight="1">
      <c r="A2031"/>
    </row>
    <row r="2032" spans="1:1" ht="14.1" customHeight="1">
      <c r="A2032"/>
    </row>
    <row r="2033" spans="1:1" ht="14.1" customHeight="1">
      <c r="A2033"/>
    </row>
    <row r="2034" spans="1:1" ht="14.1" customHeight="1">
      <c r="A2034"/>
    </row>
    <row r="2035" spans="1:1" ht="14.1" customHeight="1">
      <c r="A2035"/>
    </row>
    <row r="2036" spans="1:1" ht="14.1" customHeight="1">
      <c r="A2036"/>
    </row>
    <row r="2037" spans="1:1" ht="14.1" customHeight="1">
      <c r="A2037"/>
    </row>
    <row r="2038" spans="1:1" ht="14.1" customHeight="1">
      <c r="A2038"/>
    </row>
    <row r="2039" spans="1:1" ht="14.1" customHeight="1">
      <c r="A2039"/>
    </row>
    <row r="2040" spans="1:1" ht="14.1" customHeight="1">
      <c r="A2040"/>
    </row>
    <row r="2041" spans="1:1" ht="14.1" customHeight="1">
      <c r="A2041"/>
    </row>
    <row r="2042" spans="1:1" ht="14.1" customHeight="1">
      <c r="A2042"/>
    </row>
    <row r="2043" spans="1:1" ht="14.1" customHeight="1">
      <c r="A2043"/>
    </row>
    <row r="2044" spans="1:1" ht="14.1" customHeight="1">
      <c r="A2044"/>
    </row>
    <row r="2045" spans="1:1" ht="14.1" customHeight="1">
      <c r="A2045"/>
    </row>
    <row r="2046" spans="1:1" ht="14.1" customHeight="1">
      <c r="A2046"/>
    </row>
    <row r="2047" spans="1:1" ht="14.1" customHeight="1">
      <c r="A2047"/>
    </row>
    <row r="2048" spans="1:1" ht="14.1" customHeight="1">
      <c r="A2048"/>
    </row>
    <row r="2049" spans="1:1" ht="14.1" customHeight="1">
      <c r="A2049"/>
    </row>
    <row r="2050" spans="1:1" ht="14.1" customHeight="1">
      <c r="A2050"/>
    </row>
    <row r="2051" spans="1:1" ht="14.1" customHeight="1">
      <c r="A2051"/>
    </row>
    <row r="2052" spans="1:1" ht="14.1" customHeight="1">
      <c r="A2052"/>
    </row>
    <row r="2053" spans="1:1" ht="14.1" customHeight="1">
      <c r="A2053"/>
    </row>
    <row r="2054" spans="1:1" ht="14.1" customHeight="1">
      <c r="A2054"/>
    </row>
    <row r="2055" spans="1:1" ht="14.1" customHeight="1">
      <c r="A2055"/>
    </row>
    <row r="2056" spans="1:1" ht="14.1" customHeight="1">
      <c r="A2056"/>
    </row>
    <row r="2057" spans="1:1" ht="14.1" customHeight="1">
      <c r="A2057"/>
    </row>
    <row r="2058" spans="1:1" ht="14.1" customHeight="1">
      <c r="A2058"/>
    </row>
    <row r="2059" spans="1:1" ht="14.1" customHeight="1">
      <c r="A2059"/>
    </row>
    <row r="2060" spans="1:1" ht="14.1" customHeight="1">
      <c r="A2060"/>
    </row>
    <row r="2061" spans="1:1" ht="14.1" customHeight="1">
      <c r="A2061"/>
    </row>
    <row r="2062" spans="1:1" ht="14.1" customHeight="1">
      <c r="A2062"/>
    </row>
    <row r="2063" spans="1:1" ht="14.1" customHeight="1">
      <c r="A2063"/>
    </row>
    <row r="2064" spans="1:1" ht="14.1" customHeight="1">
      <c r="A2064"/>
    </row>
    <row r="2065" spans="1:1" ht="14.1" customHeight="1">
      <c r="A2065"/>
    </row>
    <row r="2066" spans="1:1" ht="14.1" customHeight="1">
      <c r="A2066"/>
    </row>
    <row r="2067" spans="1:1" ht="14.1" customHeight="1">
      <c r="A2067"/>
    </row>
    <row r="2068" spans="1:1" ht="14.1" customHeight="1">
      <c r="A2068"/>
    </row>
    <row r="2069" spans="1:1" ht="14.1" customHeight="1">
      <c r="A2069"/>
    </row>
    <row r="2070" spans="1:1" ht="14.1" customHeight="1">
      <c r="A2070"/>
    </row>
    <row r="2071" spans="1:1" ht="14.1" customHeight="1">
      <c r="A2071"/>
    </row>
    <row r="2072" spans="1:1" ht="14.1" customHeight="1">
      <c r="A2072"/>
    </row>
    <row r="2073" spans="1:1" ht="14.1" customHeight="1">
      <c r="A2073"/>
    </row>
    <row r="2074" spans="1:1" ht="14.1" customHeight="1">
      <c r="A2074"/>
    </row>
    <row r="2075" spans="1:1" ht="14.1" customHeight="1">
      <c r="A2075"/>
    </row>
    <row r="2076" spans="1:1" ht="14.1" customHeight="1">
      <c r="A2076"/>
    </row>
    <row r="2077" spans="1:1" ht="14.1" customHeight="1">
      <c r="A2077"/>
    </row>
    <row r="2078" spans="1:1" ht="14.1" customHeight="1">
      <c r="A2078"/>
    </row>
    <row r="2079" spans="1:1" ht="14.1" customHeight="1">
      <c r="A2079"/>
    </row>
    <row r="2080" spans="1:1" ht="14.1" customHeight="1">
      <c r="A2080"/>
    </row>
    <row r="2081" spans="1:1" ht="14.1" customHeight="1">
      <c r="A2081"/>
    </row>
    <row r="2082" spans="1:1" ht="14.1" customHeight="1">
      <c r="A2082"/>
    </row>
    <row r="2083" spans="1:1" ht="14.1" customHeight="1">
      <c r="A2083"/>
    </row>
    <row r="2084" spans="1:1" ht="14.1" customHeight="1">
      <c r="A2084"/>
    </row>
    <row r="2085" spans="1:1" ht="14.1" customHeight="1">
      <c r="A2085"/>
    </row>
    <row r="2086" spans="1:1" ht="14.1" customHeight="1">
      <c r="A2086"/>
    </row>
    <row r="2087" spans="1:1" ht="14.1" customHeight="1">
      <c r="A2087"/>
    </row>
    <row r="2088" spans="1:1" ht="14.1" customHeight="1">
      <c r="A2088"/>
    </row>
    <row r="2089" spans="1:1" ht="14.1" customHeight="1">
      <c r="A2089"/>
    </row>
    <row r="2090" spans="1:1" ht="14.1" customHeight="1">
      <c r="A2090"/>
    </row>
    <row r="2091" spans="1:1" ht="14.1" customHeight="1">
      <c r="A2091"/>
    </row>
    <row r="2092" spans="1:1" ht="14.1" customHeight="1">
      <c r="A2092"/>
    </row>
    <row r="2093" spans="1:1" ht="14.1" customHeight="1">
      <c r="A2093"/>
    </row>
    <row r="2094" spans="1:1" ht="14.1" customHeight="1">
      <c r="A2094"/>
    </row>
    <row r="2095" spans="1:1" ht="14.1" customHeight="1">
      <c r="A2095"/>
    </row>
    <row r="2096" spans="1:1" ht="14.1" customHeight="1">
      <c r="A2096"/>
    </row>
    <row r="2097" spans="1:1" ht="14.1" customHeight="1">
      <c r="A2097"/>
    </row>
    <row r="2098" spans="1:1" ht="14.1" customHeight="1">
      <c r="A2098"/>
    </row>
    <row r="2099" spans="1:1" ht="14.1" customHeight="1">
      <c r="A2099"/>
    </row>
    <row r="2100" spans="1:1" ht="14.1" customHeight="1">
      <c r="A2100"/>
    </row>
    <row r="2101" spans="1:1" ht="14.1" customHeight="1">
      <c r="A2101"/>
    </row>
    <row r="2102" spans="1:1" ht="14.1" customHeight="1">
      <c r="A2102"/>
    </row>
    <row r="2103" spans="1:1" ht="14.1" customHeight="1">
      <c r="A2103"/>
    </row>
    <row r="2104" spans="1:1" ht="14.1" customHeight="1">
      <c r="A2104"/>
    </row>
    <row r="2105" spans="1:1" ht="14.1" customHeight="1">
      <c r="A2105"/>
    </row>
    <row r="2106" spans="1:1" ht="14.1" customHeight="1">
      <c r="A2106"/>
    </row>
    <row r="2107" spans="1:1" ht="14.1" customHeight="1">
      <c r="A2107"/>
    </row>
    <row r="2108" spans="1:1" ht="14.1" customHeight="1">
      <c r="A2108"/>
    </row>
    <row r="2109" spans="1:1" ht="14.1" customHeight="1">
      <c r="A2109"/>
    </row>
    <row r="2110" spans="1:1" ht="14.1" customHeight="1">
      <c r="A2110"/>
    </row>
    <row r="2111" spans="1:1" ht="14.1" customHeight="1">
      <c r="A2111"/>
    </row>
    <row r="2112" spans="1:1" ht="14.1" customHeight="1">
      <c r="A2112"/>
    </row>
    <row r="2113" spans="1:1" ht="14.1" customHeight="1">
      <c r="A2113"/>
    </row>
    <row r="2114" spans="1:1" ht="14.1" customHeight="1">
      <c r="A2114"/>
    </row>
    <row r="2115" spans="1:1" ht="14.1" customHeight="1">
      <c r="A2115"/>
    </row>
    <row r="2116" spans="1:1" ht="14.1" customHeight="1">
      <c r="A2116"/>
    </row>
    <row r="2117" spans="1:1" ht="14.1" customHeight="1">
      <c r="A2117"/>
    </row>
    <row r="2118" spans="1:1" ht="14.1" customHeight="1">
      <c r="A2118"/>
    </row>
    <row r="2119" spans="1:1" ht="14.1" customHeight="1">
      <c r="A2119"/>
    </row>
    <row r="2120" spans="1:1" ht="14.1" customHeight="1">
      <c r="A2120"/>
    </row>
    <row r="2121" spans="1:1" ht="14.1" customHeight="1">
      <c r="A2121"/>
    </row>
    <row r="2122" spans="1:1" ht="14.1" customHeight="1">
      <c r="A2122"/>
    </row>
    <row r="2123" spans="1:1" ht="14.1" customHeight="1">
      <c r="A2123"/>
    </row>
    <row r="2124" spans="1:1" ht="14.1" customHeight="1">
      <c r="A2124"/>
    </row>
    <row r="2125" spans="1:1" ht="14.1" customHeight="1">
      <c r="A2125"/>
    </row>
    <row r="2126" spans="1:1" ht="14.1" customHeight="1">
      <c r="A2126"/>
    </row>
    <row r="2127" spans="1:1" ht="14.1" customHeight="1">
      <c r="A2127"/>
    </row>
    <row r="2128" spans="1:1" ht="14.1" customHeight="1">
      <c r="A2128"/>
    </row>
    <row r="2129" spans="1:1" ht="14.1" customHeight="1">
      <c r="A2129"/>
    </row>
    <row r="2130" spans="1:1" ht="14.1" customHeight="1">
      <c r="A2130"/>
    </row>
    <row r="2131" spans="1:1" ht="14.1" customHeight="1">
      <c r="A2131"/>
    </row>
    <row r="2132" spans="1:1" ht="14.1" customHeight="1">
      <c r="A2132"/>
    </row>
    <row r="2133" spans="1:1" ht="14.1" customHeight="1">
      <c r="A2133"/>
    </row>
    <row r="2134" spans="1:1" ht="14.1" customHeight="1">
      <c r="A2134"/>
    </row>
    <row r="2135" spans="1:1" ht="14.1" customHeight="1">
      <c r="A2135"/>
    </row>
    <row r="2136" spans="1:1" ht="14.1" customHeight="1">
      <c r="A2136"/>
    </row>
    <row r="2137" spans="1:1" ht="14.1" customHeight="1">
      <c r="A2137"/>
    </row>
    <row r="2138" spans="1:1" ht="14.1" customHeight="1">
      <c r="A2138"/>
    </row>
    <row r="2139" spans="1:1" ht="14.1" customHeight="1">
      <c r="A2139"/>
    </row>
    <row r="2140" spans="1:1" ht="14.1" customHeight="1">
      <c r="A2140"/>
    </row>
    <row r="2141" spans="1:1" ht="14.1" customHeight="1">
      <c r="A2141"/>
    </row>
    <row r="2142" spans="1:1" ht="14.1" customHeight="1">
      <c r="A2142"/>
    </row>
    <row r="2143" spans="1:1" ht="14.1" customHeight="1">
      <c r="A2143"/>
    </row>
    <row r="2144" spans="1:1" ht="14.1" customHeight="1">
      <c r="A2144"/>
    </row>
    <row r="2145" spans="1:1" ht="14.1" customHeight="1">
      <c r="A2145"/>
    </row>
    <row r="2146" spans="1:1" ht="14.1" customHeight="1">
      <c r="A2146"/>
    </row>
    <row r="2147" spans="1:1" ht="14.1" customHeight="1">
      <c r="A2147"/>
    </row>
    <row r="2148" spans="1:1" ht="14.1" customHeight="1">
      <c r="A2148"/>
    </row>
    <row r="2149" spans="1:1" ht="14.1" customHeight="1">
      <c r="A2149"/>
    </row>
    <row r="2150" spans="1:1" ht="14.1" customHeight="1">
      <c r="A2150"/>
    </row>
    <row r="2151" spans="1:1" ht="14.1" customHeight="1">
      <c r="A2151"/>
    </row>
    <row r="2152" spans="1:1" ht="14.1" customHeight="1">
      <c r="A2152"/>
    </row>
    <row r="2153" spans="1:1" ht="14.1" customHeight="1">
      <c r="A2153"/>
    </row>
    <row r="2154" spans="1:1" ht="14.1" customHeight="1">
      <c r="A2154"/>
    </row>
    <row r="2155" spans="1:1" ht="14.1" customHeight="1">
      <c r="A2155"/>
    </row>
    <row r="2156" spans="1:1" ht="14.1" customHeight="1">
      <c r="A2156"/>
    </row>
    <row r="2157" spans="1:1" ht="14.1" customHeight="1">
      <c r="A2157"/>
    </row>
    <row r="2158" spans="1:1" ht="14.1" customHeight="1">
      <c r="A2158"/>
    </row>
    <row r="2159" spans="1:1" ht="14.1" customHeight="1">
      <c r="A2159"/>
    </row>
    <row r="2160" spans="1:1" ht="14.1" customHeight="1">
      <c r="A2160"/>
    </row>
    <row r="2161" spans="1:1" ht="14.1" customHeight="1">
      <c r="A2161"/>
    </row>
    <row r="2162" spans="1:1" ht="14.1" customHeight="1">
      <c r="A2162"/>
    </row>
    <row r="2163" spans="1:1" ht="14.1" customHeight="1">
      <c r="A2163"/>
    </row>
    <row r="2164" spans="1:1" ht="14.1" customHeight="1">
      <c r="A2164"/>
    </row>
    <row r="2165" spans="1:1" ht="14.1" customHeight="1">
      <c r="A2165"/>
    </row>
    <row r="2166" spans="1:1" ht="14.1" customHeight="1">
      <c r="A2166"/>
    </row>
    <row r="2167" spans="1:1" ht="14.1" customHeight="1">
      <c r="A2167"/>
    </row>
    <row r="2168" spans="1:1" ht="14.1" customHeight="1">
      <c r="A2168"/>
    </row>
    <row r="2169" spans="1:1" ht="14.1" customHeight="1">
      <c r="A2169"/>
    </row>
    <row r="2170" spans="1:1" ht="14.1" customHeight="1">
      <c r="A2170"/>
    </row>
    <row r="2171" spans="1:1" ht="14.1" customHeight="1">
      <c r="A2171"/>
    </row>
    <row r="2172" spans="1:1" ht="14.1" customHeight="1">
      <c r="A2172"/>
    </row>
    <row r="2173" spans="1:1" ht="14.1" customHeight="1">
      <c r="A2173"/>
    </row>
    <row r="2174" spans="1:1" ht="14.1" customHeight="1">
      <c r="A2174"/>
    </row>
    <row r="2175" spans="1:1" ht="14.1" customHeight="1">
      <c r="A2175"/>
    </row>
    <row r="2176" spans="1:1" ht="14.1" customHeight="1">
      <c r="A2176"/>
    </row>
    <row r="2177" spans="1:1" ht="14.1" customHeight="1">
      <c r="A2177"/>
    </row>
    <row r="2178" spans="1:1" ht="14.1" customHeight="1">
      <c r="A2178"/>
    </row>
    <row r="2179" spans="1:1" ht="14.1" customHeight="1">
      <c r="A2179"/>
    </row>
    <row r="2180" spans="1:1" ht="14.1" customHeight="1">
      <c r="A2180"/>
    </row>
    <row r="2181" spans="1:1" ht="14.1" customHeight="1">
      <c r="A2181"/>
    </row>
    <row r="2182" spans="1:1" ht="14.1" customHeight="1">
      <c r="A2182"/>
    </row>
    <row r="2183" spans="1:1" ht="14.1" customHeight="1">
      <c r="A2183"/>
    </row>
    <row r="2184" spans="1:1" ht="14.1" customHeight="1">
      <c r="A2184"/>
    </row>
    <row r="2185" spans="1:1" ht="14.1" customHeight="1">
      <c r="A2185"/>
    </row>
    <row r="2186" spans="1:1" ht="14.1" customHeight="1">
      <c r="A2186"/>
    </row>
    <row r="2187" spans="1:1" ht="14.1" customHeight="1">
      <c r="A2187"/>
    </row>
    <row r="2188" spans="1:1" ht="14.1" customHeight="1">
      <c r="A2188"/>
    </row>
    <row r="2189" spans="1:1" ht="14.1" customHeight="1">
      <c r="A2189"/>
    </row>
    <row r="2190" spans="1:1" ht="14.1" customHeight="1">
      <c r="A2190"/>
    </row>
    <row r="2191" spans="1:1" ht="14.1" customHeight="1">
      <c r="A2191"/>
    </row>
    <row r="2192" spans="1:1" ht="14.1" customHeight="1">
      <c r="A2192"/>
    </row>
    <row r="2193" spans="1:1" ht="14.1" customHeight="1">
      <c r="A2193"/>
    </row>
    <row r="2194" spans="1:1" ht="14.1" customHeight="1">
      <c r="A2194"/>
    </row>
    <row r="2195" spans="1:1" ht="14.1" customHeight="1">
      <c r="A2195"/>
    </row>
    <row r="2196" spans="1:1" ht="14.1" customHeight="1">
      <c r="A2196"/>
    </row>
    <row r="2197" spans="1:1" ht="14.1" customHeight="1">
      <c r="A2197"/>
    </row>
    <row r="2198" spans="1:1" ht="14.1" customHeight="1">
      <c r="A2198"/>
    </row>
    <row r="2199" spans="1:1" ht="14.1" customHeight="1">
      <c r="A2199"/>
    </row>
    <row r="2200" spans="1:1" ht="14.1" customHeight="1">
      <c r="A2200"/>
    </row>
    <row r="2201" spans="1:1" ht="14.1" customHeight="1">
      <c r="A2201"/>
    </row>
    <row r="2202" spans="1:1" ht="14.1" customHeight="1">
      <c r="A2202"/>
    </row>
    <row r="2203" spans="1:1" ht="14.1" customHeight="1">
      <c r="A2203"/>
    </row>
    <row r="2204" spans="1:1" ht="14.1" customHeight="1">
      <c r="A2204"/>
    </row>
    <row r="2205" spans="1:1" ht="14.1" customHeight="1">
      <c r="A2205"/>
    </row>
    <row r="2206" spans="1:1" ht="14.1" customHeight="1">
      <c r="A2206"/>
    </row>
    <row r="2207" spans="1:1" ht="14.1" customHeight="1">
      <c r="A2207"/>
    </row>
    <row r="2208" spans="1:1" ht="14.1" customHeight="1">
      <c r="A2208"/>
    </row>
    <row r="2209" spans="1:1" ht="14.1" customHeight="1">
      <c r="A2209"/>
    </row>
    <row r="2210" spans="1:1" ht="14.1" customHeight="1">
      <c r="A2210"/>
    </row>
    <row r="2211" spans="1:1" ht="14.1" customHeight="1">
      <c r="A2211"/>
    </row>
    <row r="2212" spans="1:1" ht="14.1" customHeight="1">
      <c r="A2212"/>
    </row>
    <row r="2213" spans="1:1" ht="14.1" customHeight="1">
      <c r="A2213"/>
    </row>
    <row r="2214" spans="1:1" ht="14.1" customHeight="1">
      <c r="A2214"/>
    </row>
    <row r="2215" spans="1:1" ht="14.1" customHeight="1">
      <c r="A2215"/>
    </row>
    <row r="2216" spans="1:1" ht="14.1" customHeight="1">
      <c r="A2216"/>
    </row>
    <row r="2217" spans="1:1" ht="14.1" customHeight="1">
      <c r="A2217"/>
    </row>
    <row r="2218" spans="1:1" ht="14.1" customHeight="1">
      <c r="A2218"/>
    </row>
    <row r="2219" spans="1:1" ht="14.1" customHeight="1">
      <c r="A2219"/>
    </row>
    <row r="2220" spans="1:1" ht="14.1" customHeight="1">
      <c r="A2220"/>
    </row>
    <row r="2221" spans="1:1" ht="14.1" customHeight="1">
      <c r="A2221"/>
    </row>
    <row r="2222" spans="1:1" ht="14.1" customHeight="1">
      <c r="A2222"/>
    </row>
    <row r="2223" spans="1:1" ht="14.1" customHeight="1">
      <c r="A2223"/>
    </row>
    <row r="2224" spans="1:1" ht="14.1" customHeight="1">
      <c r="A2224"/>
    </row>
    <row r="2225" spans="1:1" ht="14.1" customHeight="1">
      <c r="A2225"/>
    </row>
    <row r="2226" spans="1:1" ht="14.1" customHeight="1">
      <c r="A2226"/>
    </row>
    <row r="2227" spans="1:1" ht="14.1" customHeight="1">
      <c r="A2227"/>
    </row>
    <row r="2228" spans="1:1" ht="14.1" customHeight="1">
      <c r="A2228"/>
    </row>
    <row r="2229" spans="1:1" ht="14.1" customHeight="1">
      <c r="A2229"/>
    </row>
    <row r="2230" spans="1:1" ht="14.1" customHeight="1">
      <c r="A2230"/>
    </row>
    <row r="2231" spans="1:1" ht="14.1" customHeight="1">
      <c r="A2231"/>
    </row>
    <row r="2232" spans="1:1" ht="14.1" customHeight="1">
      <c r="A2232"/>
    </row>
    <row r="2233" spans="1:1" ht="14.1" customHeight="1">
      <c r="A2233"/>
    </row>
    <row r="2234" spans="1:1" ht="14.1" customHeight="1">
      <c r="A2234"/>
    </row>
    <row r="2235" spans="1:1" ht="14.1" customHeight="1">
      <c r="A2235"/>
    </row>
    <row r="2236" spans="1:1" ht="14.1" customHeight="1">
      <c r="A2236"/>
    </row>
    <row r="2237" spans="1:1" ht="14.1" customHeight="1">
      <c r="A2237"/>
    </row>
    <row r="2238" spans="1:1" ht="14.1" customHeight="1">
      <c r="A2238"/>
    </row>
    <row r="2239" spans="1:1" ht="14.1" customHeight="1">
      <c r="A2239"/>
    </row>
    <row r="2240" spans="1:1" ht="14.1" customHeight="1">
      <c r="A2240"/>
    </row>
    <row r="2241" spans="1:1" ht="14.1" customHeight="1">
      <c r="A2241"/>
    </row>
    <row r="2242" spans="1:1" ht="14.1" customHeight="1">
      <c r="A2242"/>
    </row>
    <row r="2243" spans="1:1" ht="14.1" customHeight="1">
      <c r="A2243"/>
    </row>
    <row r="2244" spans="1:1" ht="14.1" customHeight="1">
      <c r="A2244"/>
    </row>
    <row r="2245" spans="1:1" ht="14.1" customHeight="1">
      <c r="A2245"/>
    </row>
    <row r="2246" spans="1:1" ht="14.1" customHeight="1">
      <c r="A2246"/>
    </row>
    <row r="2247" spans="1:1" ht="14.1" customHeight="1">
      <c r="A2247"/>
    </row>
    <row r="2248" spans="1:1" ht="14.1" customHeight="1">
      <c r="A2248"/>
    </row>
    <row r="2249" spans="1:1" ht="14.1" customHeight="1">
      <c r="A2249"/>
    </row>
    <row r="2250" spans="1:1" ht="14.1" customHeight="1">
      <c r="A2250"/>
    </row>
    <row r="2251" spans="1:1" ht="14.1" customHeight="1">
      <c r="A2251"/>
    </row>
    <row r="2252" spans="1:1" ht="14.1" customHeight="1">
      <c r="A2252"/>
    </row>
    <row r="2253" spans="1:1" ht="14.1" customHeight="1">
      <c r="A2253"/>
    </row>
    <row r="2254" spans="1:1" ht="14.1" customHeight="1">
      <c r="A2254"/>
    </row>
    <row r="2255" spans="1:1" ht="14.1" customHeight="1">
      <c r="A2255"/>
    </row>
    <row r="2256" spans="1:1" ht="14.1" customHeight="1">
      <c r="A2256"/>
    </row>
    <row r="2257" spans="1:1" ht="14.1" customHeight="1">
      <c r="A2257"/>
    </row>
    <row r="2258" spans="1:1" ht="14.1" customHeight="1">
      <c r="A2258"/>
    </row>
    <row r="2259" spans="1:1" ht="14.1" customHeight="1">
      <c r="A2259"/>
    </row>
    <row r="2260" spans="1:1" ht="14.1" customHeight="1">
      <c r="A2260"/>
    </row>
    <row r="2261" spans="1:1" ht="14.1" customHeight="1">
      <c r="A2261"/>
    </row>
    <row r="2262" spans="1:1" ht="14.1" customHeight="1">
      <c r="A2262"/>
    </row>
    <row r="2263" spans="1:1" ht="14.1" customHeight="1">
      <c r="A2263"/>
    </row>
    <row r="2264" spans="1:1" ht="14.1" customHeight="1">
      <c r="A2264"/>
    </row>
    <row r="2265" spans="1:1" ht="14.1" customHeight="1">
      <c r="A2265"/>
    </row>
    <row r="2266" spans="1:1" ht="14.1" customHeight="1">
      <c r="A2266"/>
    </row>
    <row r="2267" spans="1:1" ht="14.1" customHeight="1">
      <c r="A2267"/>
    </row>
    <row r="2268" spans="1:1" ht="14.1" customHeight="1">
      <c r="A2268"/>
    </row>
    <row r="2269" spans="1:1" ht="14.1" customHeight="1">
      <c r="A2269"/>
    </row>
    <row r="2270" spans="1:1" ht="14.1" customHeight="1">
      <c r="A2270"/>
    </row>
    <row r="2271" spans="1:1" ht="14.1" customHeight="1">
      <c r="A2271"/>
    </row>
    <row r="2272" spans="1:1" ht="14.1" customHeight="1">
      <c r="A2272"/>
    </row>
    <row r="2273" spans="1:1" ht="14.1" customHeight="1">
      <c r="A2273"/>
    </row>
    <row r="2274" spans="1:1" ht="14.1" customHeight="1">
      <c r="A2274"/>
    </row>
    <row r="2275" spans="1:1" ht="14.1" customHeight="1">
      <c r="A2275"/>
    </row>
    <row r="2276" spans="1:1" ht="14.1" customHeight="1">
      <c r="A2276"/>
    </row>
    <row r="2277" spans="1:1" ht="14.1" customHeight="1">
      <c r="A2277"/>
    </row>
    <row r="2278" spans="1:1" ht="14.1" customHeight="1">
      <c r="A2278"/>
    </row>
    <row r="2279" spans="1:1" ht="14.1" customHeight="1">
      <c r="A2279"/>
    </row>
    <row r="2280" spans="1:1" ht="14.1" customHeight="1">
      <c r="A2280"/>
    </row>
    <row r="2281" spans="1:1" ht="14.1" customHeight="1">
      <c r="A2281"/>
    </row>
    <row r="2282" spans="1:1" ht="14.1" customHeight="1">
      <c r="A2282"/>
    </row>
    <row r="2283" spans="1:1" ht="14.1" customHeight="1">
      <c r="A2283"/>
    </row>
    <row r="2284" spans="1:1" ht="14.1" customHeight="1">
      <c r="A2284"/>
    </row>
    <row r="2285" spans="1:1" ht="14.1" customHeight="1">
      <c r="A2285"/>
    </row>
    <row r="2286" spans="1:1" ht="14.1" customHeight="1">
      <c r="A2286"/>
    </row>
    <row r="2287" spans="1:1" ht="14.1" customHeight="1">
      <c r="A2287"/>
    </row>
    <row r="2288" spans="1:1" ht="14.1" customHeight="1">
      <c r="A2288"/>
    </row>
    <row r="2289" spans="1:1" ht="14.1" customHeight="1">
      <c r="A2289"/>
    </row>
    <row r="2290" spans="1:1" ht="14.1" customHeight="1">
      <c r="A2290"/>
    </row>
    <row r="2291" spans="1:1" ht="14.1" customHeight="1">
      <c r="A2291"/>
    </row>
    <row r="2292" spans="1:1" ht="14.1" customHeight="1">
      <c r="A2292"/>
    </row>
    <row r="2293" spans="1:1" ht="14.1" customHeight="1">
      <c r="A2293"/>
    </row>
    <row r="2294" spans="1:1" ht="14.1" customHeight="1">
      <c r="A2294"/>
    </row>
    <row r="2295" spans="1:1" ht="14.1" customHeight="1">
      <c r="A2295"/>
    </row>
    <row r="2296" spans="1:1" ht="14.1" customHeight="1">
      <c r="A2296"/>
    </row>
    <row r="2297" spans="1:1" ht="14.1" customHeight="1">
      <c r="A2297"/>
    </row>
    <row r="2298" spans="1:1" ht="14.1" customHeight="1">
      <c r="A2298"/>
    </row>
    <row r="2299" spans="1:1" ht="14.1" customHeight="1">
      <c r="A2299"/>
    </row>
    <row r="2300" spans="1:1" ht="14.1" customHeight="1">
      <c r="A2300"/>
    </row>
    <row r="2301" spans="1:1" ht="14.1" customHeight="1">
      <c r="A2301"/>
    </row>
    <row r="2302" spans="1:1" ht="14.1" customHeight="1">
      <c r="A2302"/>
    </row>
    <row r="2303" spans="1:1" ht="14.1" customHeight="1">
      <c r="A2303"/>
    </row>
    <row r="2304" spans="1:1" ht="14.1" customHeight="1">
      <c r="A2304"/>
    </row>
    <row r="2305" spans="1:1" ht="14.1" customHeight="1">
      <c r="A2305"/>
    </row>
    <row r="2306" spans="1:1" ht="14.1" customHeight="1">
      <c r="A2306"/>
    </row>
    <row r="2307" spans="1:1" ht="14.1" customHeight="1">
      <c r="A2307"/>
    </row>
    <row r="2308" spans="1:1" ht="14.1" customHeight="1">
      <c r="A2308"/>
    </row>
    <row r="2309" spans="1:1" ht="14.1" customHeight="1">
      <c r="A2309"/>
    </row>
    <row r="2310" spans="1:1" ht="14.1" customHeight="1">
      <c r="A2310"/>
    </row>
    <row r="2311" spans="1:1" ht="14.1" customHeight="1">
      <c r="A2311"/>
    </row>
    <row r="2312" spans="1:1" ht="14.1" customHeight="1">
      <c r="A2312"/>
    </row>
    <row r="2313" spans="1:1" ht="14.1" customHeight="1">
      <c r="A2313"/>
    </row>
    <row r="2314" spans="1:1" ht="14.1" customHeight="1">
      <c r="A2314"/>
    </row>
    <row r="2315" spans="1:1" ht="14.1" customHeight="1">
      <c r="A2315"/>
    </row>
    <row r="2316" spans="1:1" ht="14.1" customHeight="1">
      <c r="A2316"/>
    </row>
    <row r="2317" spans="1:1" ht="14.1" customHeight="1">
      <c r="A2317"/>
    </row>
    <row r="2318" spans="1:1" ht="14.1" customHeight="1">
      <c r="A2318"/>
    </row>
    <row r="2319" spans="1:1" ht="14.1" customHeight="1">
      <c r="A2319"/>
    </row>
    <row r="2320" spans="1:1" ht="14.1" customHeight="1">
      <c r="A2320"/>
    </row>
    <row r="2321" spans="1:1" ht="14.1" customHeight="1">
      <c r="A2321"/>
    </row>
    <row r="2322" spans="1:1" ht="14.1" customHeight="1">
      <c r="A2322"/>
    </row>
    <row r="2323" spans="1:1" ht="14.1" customHeight="1">
      <c r="A2323"/>
    </row>
    <row r="2324" spans="1:1" ht="14.1" customHeight="1">
      <c r="A2324"/>
    </row>
    <row r="2325" spans="1:1" ht="14.1" customHeight="1">
      <c r="A2325"/>
    </row>
    <row r="2326" spans="1:1" ht="14.1" customHeight="1">
      <c r="A2326"/>
    </row>
    <row r="2327" spans="1:1" ht="14.1" customHeight="1">
      <c r="A2327"/>
    </row>
    <row r="2328" spans="1:1" ht="14.1" customHeight="1">
      <c r="A2328"/>
    </row>
    <row r="2329" spans="1:1" ht="14.1" customHeight="1">
      <c r="A2329"/>
    </row>
    <row r="2330" spans="1:1" ht="14.1" customHeight="1">
      <c r="A2330"/>
    </row>
    <row r="2331" spans="1:1" ht="14.1" customHeight="1">
      <c r="A2331"/>
    </row>
    <row r="2332" spans="1:1" ht="14.1" customHeight="1">
      <c r="A2332"/>
    </row>
    <row r="2333" spans="1:1" ht="14.1" customHeight="1">
      <c r="A2333"/>
    </row>
    <row r="2334" spans="1:1" ht="14.1" customHeight="1">
      <c r="A2334"/>
    </row>
    <row r="2335" spans="1:1" ht="14.1" customHeight="1">
      <c r="A2335"/>
    </row>
    <row r="2336" spans="1:1" ht="14.1" customHeight="1">
      <c r="A2336"/>
    </row>
    <row r="2337" spans="1:1" ht="14.1" customHeight="1">
      <c r="A2337"/>
    </row>
    <row r="2338" spans="1:1" ht="14.1" customHeight="1">
      <c r="A2338"/>
    </row>
    <row r="2339" spans="1:1" ht="14.1" customHeight="1">
      <c r="A2339"/>
    </row>
    <row r="2340" spans="1:1" ht="14.1" customHeight="1">
      <c r="A2340"/>
    </row>
    <row r="2341" spans="1:1" ht="14.1" customHeight="1">
      <c r="A2341"/>
    </row>
    <row r="2342" spans="1:1" ht="14.1" customHeight="1">
      <c r="A2342"/>
    </row>
    <row r="2343" spans="1:1" ht="14.1" customHeight="1">
      <c r="A2343"/>
    </row>
    <row r="2344" spans="1:1" ht="14.1" customHeight="1">
      <c r="A2344"/>
    </row>
    <row r="2345" spans="1:1" ht="14.1" customHeight="1">
      <c r="A2345"/>
    </row>
    <row r="2346" spans="1:1" ht="14.1" customHeight="1">
      <c r="A2346"/>
    </row>
    <row r="2347" spans="1:1" ht="14.1" customHeight="1">
      <c r="A2347"/>
    </row>
    <row r="2348" spans="1:1" ht="14.1" customHeight="1">
      <c r="A2348"/>
    </row>
    <row r="2349" spans="1:1" ht="14.1" customHeight="1">
      <c r="A2349"/>
    </row>
    <row r="2350" spans="1:1" ht="14.1" customHeight="1">
      <c r="A2350"/>
    </row>
    <row r="2351" spans="1:1" ht="14.1" customHeight="1">
      <c r="A2351"/>
    </row>
    <row r="2352" spans="1:1" ht="14.1" customHeight="1">
      <c r="A2352"/>
    </row>
    <row r="2353" spans="1:1" ht="14.1" customHeight="1">
      <c r="A2353"/>
    </row>
    <row r="2354" spans="1:1" ht="14.1" customHeight="1">
      <c r="A2354"/>
    </row>
    <row r="2355" spans="1:1" ht="14.1" customHeight="1">
      <c r="A2355"/>
    </row>
    <row r="2356" spans="1:1" ht="14.1" customHeight="1">
      <c r="A2356"/>
    </row>
    <row r="2357" spans="1:1" ht="14.1" customHeight="1">
      <c r="A2357"/>
    </row>
    <row r="2358" spans="1:1" ht="14.1" customHeight="1">
      <c r="A2358"/>
    </row>
    <row r="2359" spans="1:1" ht="14.1" customHeight="1">
      <c r="A2359"/>
    </row>
    <row r="2360" spans="1:1" ht="14.1" customHeight="1">
      <c r="A2360"/>
    </row>
    <row r="2361" spans="1:1" ht="14.1" customHeight="1">
      <c r="A2361"/>
    </row>
    <row r="2362" spans="1:1" ht="14.1" customHeight="1">
      <c r="A2362"/>
    </row>
    <row r="2363" spans="1:1" ht="14.1" customHeight="1">
      <c r="A2363"/>
    </row>
    <row r="2364" spans="1:1" ht="14.1" customHeight="1">
      <c r="A2364"/>
    </row>
    <row r="2365" spans="1:1" ht="14.1" customHeight="1">
      <c r="A2365"/>
    </row>
    <row r="2366" spans="1:1" ht="14.1" customHeight="1">
      <c r="A2366"/>
    </row>
    <row r="2367" spans="1:1" ht="14.1" customHeight="1">
      <c r="A2367"/>
    </row>
    <row r="2368" spans="1:1" ht="14.1" customHeight="1">
      <c r="A2368"/>
    </row>
    <row r="2369" spans="1:1" ht="14.1" customHeight="1">
      <c r="A2369"/>
    </row>
    <row r="2370" spans="1:1" ht="14.1" customHeight="1">
      <c r="A2370"/>
    </row>
    <row r="2371" spans="1:1" ht="14.1" customHeight="1">
      <c r="A2371"/>
    </row>
    <row r="2372" spans="1:1" ht="14.1" customHeight="1">
      <c r="A2372"/>
    </row>
    <row r="2373" spans="1:1" ht="14.1" customHeight="1">
      <c r="A2373"/>
    </row>
    <row r="2374" spans="1:1" ht="14.1" customHeight="1">
      <c r="A2374"/>
    </row>
    <row r="2375" spans="1:1" ht="14.1" customHeight="1">
      <c r="A2375"/>
    </row>
    <row r="2376" spans="1:1" ht="14.1" customHeight="1">
      <c r="A2376"/>
    </row>
    <row r="2377" spans="1:1" ht="14.1" customHeight="1">
      <c r="A2377"/>
    </row>
    <row r="2378" spans="1:1" ht="14.1" customHeight="1">
      <c r="A2378"/>
    </row>
    <row r="2379" spans="1:1" ht="14.1" customHeight="1">
      <c r="A2379"/>
    </row>
    <row r="2380" spans="1:1" ht="14.1" customHeight="1">
      <c r="A2380"/>
    </row>
    <row r="2381" spans="1:1" ht="14.1" customHeight="1">
      <c r="A2381"/>
    </row>
    <row r="2382" spans="1:1" ht="14.1" customHeight="1">
      <c r="A2382"/>
    </row>
    <row r="2383" spans="1:1" ht="14.1" customHeight="1">
      <c r="A2383"/>
    </row>
    <row r="2384" spans="1:1" ht="14.1" customHeight="1">
      <c r="A2384"/>
    </row>
    <row r="2385" spans="1:1" ht="14.1" customHeight="1">
      <c r="A2385"/>
    </row>
    <row r="2386" spans="1:1" ht="14.1" customHeight="1">
      <c r="A2386"/>
    </row>
    <row r="2387" spans="1:1" ht="14.1" customHeight="1">
      <c r="A2387"/>
    </row>
    <row r="2388" spans="1:1" ht="14.1" customHeight="1">
      <c r="A2388"/>
    </row>
    <row r="2389" spans="1:1" ht="14.1" customHeight="1">
      <c r="A2389"/>
    </row>
    <row r="2390" spans="1:1" ht="14.1" customHeight="1">
      <c r="A2390"/>
    </row>
    <row r="2391" spans="1:1" ht="14.1" customHeight="1">
      <c r="A2391"/>
    </row>
    <row r="2392" spans="1:1" ht="14.1" customHeight="1">
      <c r="A2392"/>
    </row>
    <row r="2393" spans="1:1" ht="14.1" customHeight="1">
      <c r="A2393"/>
    </row>
    <row r="2394" spans="1:1" ht="14.1" customHeight="1">
      <c r="A2394"/>
    </row>
    <row r="2395" spans="1:1" ht="14.1" customHeight="1">
      <c r="A2395"/>
    </row>
    <row r="2396" spans="1:1" ht="14.1" customHeight="1">
      <c r="A2396"/>
    </row>
    <row r="2397" spans="1:1" ht="14.1" customHeight="1">
      <c r="A2397"/>
    </row>
    <row r="2398" spans="1:1" ht="14.1" customHeight="1">
      <c r="A2398"/>
    </row>
    <row r="2399" spans="1:1" ht="14.1" customHeight="1">
      <c r="A2399"/>
    </row>
    <row r="2400" spans="1:1" ht="14.1" customHeight="1">
      <c r="A2400"/>
    </row>
    <row r="2401" spans="1:1" ht="14.1" customHeight="1">
      <c r="A2401"/>
    </row>
    <row r="2402" spans="1:1" ht="14.1" customHeight="1">
      <c r="A2402"/>
    </row>
    <row r="2403" spans="1:1" ht="14.1" customHeight="1">
      <c r="A2403"/>
    </row>
    <row r="2404" spans="1:1" ht="14.1" customHeight="1">
      <c r="A2404"/>
    </row>
    <row r="2405" spans="1:1" ht="14.1" customHeight="1">
      <c r="A2405"/>
    </row>
    <row r="2406" spans="1:1" ht="14.1" customHeight="1">
      <c r="A2406"/>
    </row>
    <row r="2407" spans="1:1" ht="14.1" customHeight="1">
      <c r="A2407"/>
    </row>
    <row r="2408" spans="1:1" ht="14.1" customHeight="1">
      <c r="A2408"/>
    </row>
    <row r="2409" spans="1:1" ht="14.1" customHeight="1">
      <c r="A2409"/>
    </row>
    <row r="2410" spans="1:1" ht="14.1" customHeight="1">
      <c r="A2410"/>
    </row>
    <row r="2411" spans="1:1" ht="14.1" customHeight="1">
      <c r="A2411"/>
    </row>
    <row r="2412" spans="1:1" ht="14.1" customHeight="1">
      <c r="A2412"/>
    </row>
    <row r="2413" spans="1:1" ht="14.1" customHeight="1">
      <c r="A2413"/>
    </row>
    <row r="2414" spans="1:1" ht="14.1" customHeight="1">
      <c r="A2414"/>
    </row>
    <row r="2415" spans="1:1" ht="14.1" customHeight="1">
      <c r="A2415"/>
    </row>
    <row r="2416" spans="1:1" ht="14.1" customHeight="1">
      <c r="A2416"/>
    </row>
    <row r="2417" spans="1:1" ht="14.1" customHeight="1">
      <c r="A2417"/>
    </row>
    <row r="2418" spans="1:1" ht="14.1" customHeight="1">
      <c r="A2418"/>
    </row>
    <row r="2419" spans="1:1" ht="14.1" customHeight="1">
      <c r="A2419"/>
    </row>
    <row r="2420" spans="1:1" ht="14.1" customHeight="1">
      <c r="A2420"/>
    </row>
    <row r="2421" spans="1:1" ht="14.1" customHeight="1">
      <c r="A2421"/>
    </row>
    <row r="2422" spans="1:1" ht="14.1" customHeight="1">
      <c r="A2422"/>
    </row>
    <row r="2423" spans="1:1" ht="14.1" customHeight="1">
      <c r="A2423"/>
    </row>
    <row r="2424" spans="1:1" ht="14.1" customHeight="1">
      <c r="A2424"/>
    </row>
    <row r="2425" spans="1:1" ht="14.1" customHeight="1">
      <c r="A2425"/>
    </row>
    <row r="2426" spans="1:1" ht="14.1" customHeight="1">
      <c r="A2426"/>
    </row>
    <row r="2427" spans="1:1" ht="14.1" customHeight="1">
      <c r="A2427"/>
    </row>
    <row r="2428" spans="1:1" ht="14.1" customHeight="1">
      <c r="A2428"/>
    </row>
    <row r="2429" spans="1:1" ht="14.1" customHeight="1">
      <c r="A2429"/>
    </row>
    <row r="2430" spans="1:1" ht="14.1" customHeight="1">
      <c r="A2430"/>
    </row>
    <row r="2431" spans="1:1" ht="14.1" customHeight="1">
      <c r="A2431"/>
    </row>
    <row r="2432" spans="1:1" ht="14.1" customHeight="1">
      <c r="A2432"/>
    </row>
    <row r="2433" spans="1:1" ht="14.1" customHeight="1">
      <c r="A2433"/>
    </row>
    <row r="2434" spans="1:1" ht="14.1" customHeight="1">
      <c r="A2434"/>
    </row>
    <row r="2435" spans="1:1" ht="14.1" customHeight="1">
      <c r="A2435"/>
    </row>
    <row r="2436" spans="1:1" ht="14.1" customHeight="1">
      <c r="A2436"/>
    </row>
    <row r="2437" spans="1:1" ht="14.1" customHeight="1">
      <c r="A2437"/>
    </row>
    <row r="2438" spans="1:1" ht="14.1" customHeight="1">
      <c r="A2438"/>
    </row>
    <row r="2439" spans="1:1" ht="14.1" customHeight="1">
      <c r="A2439"/>
    </row>
    <row r="2440" spans="1:1" ht="14.1" customHeight="1">
      <c r="A2440"/>
    </row>
    <row r="2441" spans="1:1" ht="14.1" customHeight="1">
      <c r="A2441"/>
    </row>
    <row r="2442" spans="1:1" ht="14.1" customHeight="1">
      <c r="A2442"/>
    </row>
    <row r="2443" spans="1:1" ht="14.1" customHeight="1">
      <c r="A2443"/>
    </row>
    <row r="2444" spans="1:1" ht="14.1" customHeight="1">
      <c r="A2444"/>
    </row>
    <row r="2445" spans="1:1" ht="14.1" customHeight="1">
      <c r="A2445"/>
    </row>
    <row r="2446" spans="1:1" ht="14.1" customHeight="1">
      <c r="A2446"/>
    </row>
    <row r="2447" spans="1:1" ht="14.1" customHeight="1">
      <c r="A2447"/>
    </row>
    <row r="2448" spans="1:1" ht="14.1" customHeight="1">
      <c r="A2448"/>
    </row>
    <row r="2449" spans="1:1" ht="14.1" customHeight="1">
      <c r="A2449"/>
    </row>
    <row r="2450" spans="1:1" ht="14.1" customHeight="1">
      <c r="A2450"/>
    </row>
    <row r="2451" spans="1:1" ht="14.1" customHeight="1">
      <c r="A2451"/>
    </row>
    <row r="2452" spans="1:1" ht="14.1" customHeight="1">
      <c r="A2452"/>
    </row>
    <row r="2453" spans="1:1" ht="14.1" customHeight="1">
      <c r="A2453"/>
    </row>
    <row r="2454" spans="1:1" ht="14.1" customHeight="1">
      <c r="A2454"/>
    </row>
    <row r="2455" spans="1:1" ht="14.1" customHeight="1">
      <c r="A2455"/>
    </row>
    <row r="2456" spans="1:1" ht="14.1" customHeight="1">
      <c r="A2456"/>
    </row>
    <row r="2457" spans="1:1" ht="14.1" customHeight="1">
      <c r="A2457"/>
    </row>
    <row r="2458" spans="1:1" ht="14.1" customHeight="1">
      <c r="A2458"/>
    </row>
    <row r="2459" spans="1:1" ht="14.1" customHeight="1">
      <c r="A2459"/>
    </row>
    <row r="2460" spans="1:1" ht="14.1" customHeight="1">
      <c r="A2460"/>
    </row>
    <row r="2461" spans="1:1" ht="14.1" customHeight="1">
      <c r="A2461"/>
    </row>
    <row r="2462" spans="1:1" ht="14.1" customHeight="1">
      <c r="A2462"/>
    </row>
    <row r="2463" spans="1:1" ht="14.1" customHeight="1">
      <c r="A2463"/>
    </row>
    <row r="2464" spans="1:1" ht="14.1" customHeight="1">
      <c r="A2464"/>
    </row>
    <row r="2465" spans="1:1" ht="14.1" customHeight="1">
      <c r="A2465"/>
    </row>
    <row r="2466" spans="1:1" ht="14.1" customHeight="1">
      <c r="A2466"/>
    </row>
    <row r="2467" spans="1:1" ht="14.1" customHeight="1">
      <c r="A2467"/>
    </row>
    <row r="2468" spans="1:1" ht="14.1" customHeight="1">
      <c r="A2468"/>
    </row>
    <row r="2469" spans="1:1" ht="14.1" customHeight="1">
      <c r="A2469"/>
    </row>
    <row r="2470" spans="1:1" ht="14.1" customHeight="1">
      <c r="A2470"/>
    </row>
    <row r="2471" spans="1:1" ht="14.1" customHeight="1">
      <c r="A2471"/>
    </row>
    <row r="2472" spans="1:1" ht="14.1" customHeight="1">
      <c r="A2472"/>
    </row>
    <row r="2473" spans="1:1" ht="14.1" customHeight="1">
      <c r="A2473"/>
    </row>
    <row r="2474" spans="1:1" ht="14.1" customHeight="1">
      <c r="A2474"/>
    </row>
    <row r="2475" spans="1:1" ht="14.1" customHeight="1">
      <c r="A2475"/>
    </row>
    <row r="2476" spans="1:1" ht="14.1" customHeight="1">
      <c r="A2476"/>
    </row>
    <row r="2477" spans="1:1" ht="14.1" customHeight="1">
      <c r="A2477"/>
    </row>
    <row r="2478" spans="1:1" ht="14.1" customHeight="1">
      <c r="A2478"/>
    </row>
    <row r="2479" spans="1:1" ht="14.1" customHeight="1">
      <c r="A2479"/>
    </row>
    <row r="2480" spans="1:1" ht="14.1" customHeight="1">
      <c r="A2480"/>
    </row>
    <row r="2481" spans="1:1" ht="14.1" customHeight="1">
      <c r="A2481"/>
    </row>
    <row r="2482" spans="1:1" ht="14.1" customHeight="1">
      <c r="A2482"/>
    </row>
    <row r="2483" spans="1:1" ht="14.1" customHeight="1">
      <c r="A2483"/>
    </row>
    <row r="2484" spans="1:1" ht="14.1" customHeight="1">
      <c r="A2484"/>
    </row>
    <row r="2485" spans="1:1" ht="14.1" customHeight="1">
      <c r="A2485"/>
    </row>
    <row r="2486" spans="1:1" ht="14.1" customHeight="1">
      <c r="A2486"/>
    </row>
    <row r="2487" spans="1:1" ht="14.1" customHeight="1">
      <c r="A2487"/>
    </row>
    <row r="2488" spans="1:1" ht="14.1" customHeight="1">
      <c r="A2488"/>
    </row>
    <row r="2489" spans="1:1" ht="14.1" customHeight="1">
      <c r="A2489"/>
    </row>
    <row r="2490" spans="1:1" ht="14.1" customHeight="1">
      <c r="A2490"/>
    </row>
    <row r="2491" spans="1:1" ht="14.1" customHeight="1">
      <c r="A2491"/>
    </row>
    <row r="2492" spans="1:1" ht="14.1" customHeight="1">
      <c r="A2492"/>
    </row>
    <row r="2493" spans="1:1" ht="14.1" customHeight="1">
      <c r="A2493"/>
    </row>
    <row r="2494" spans="1:1" ht="14.1" customHeight="1">
      <c r="A2494"/>
    </row>
    <row r="2495" spans="1:1" ht="14.1" customHeight="1">
      <c r="A2495"/>
    </row>
    <row r="2496" spans="1:1" ht="14.1" customHeight="1">
      <c r="A2496"/>
    </row>
    <row r="2497" spans="1:1" ht="14.1" customHeight="1">
      <c r="A2497"/>
    </row>
    <row r="2498" spans="1:1" ht="14.1" customHeight="1">
      <c r="A2498"/>
    </row>
    <row r="2499" spans="1:1" ht="14.1" customHeight="1">
      <c r="A2499"/>
    </row>
    <row r="2500" spans="1:1" ht="14.1" customHeight="1">
      <c r="A2500"/>
    </row>
    <row r="2501" spans="1:1" ht="14.1" customHeight="1">
      <c r="A2501"/>
    </row>
    <row r="2502" spans="1:1" ht="14.1" customHeight="1">
      <c r="A2502"/>
    </row>
    <row r="2503" spans="1:1" ht="14.1" customHeight="1">
      <c r="A2503"/>
    </row>
    <row r="2504" spans="1:1" ht="14.1" customHeight="1">
      <c r="A2504"/>
    </row>
    <row r="2505" spans="1:1" ht="14.1" customHeight="1">
      <c r="A2505"/>
    </row>
    <row r="2506" spans="1:1" ht="14.1" customHeight="1">
      <c r="A2506"/>
    </row>
    <row r="2507" spans="1:1" ht="14.1" customHeight="1">
      <c r="A2507"/>
    </row>
    <row r="2508" spans="1:1" ht="14.1" customHeight="1">
      <c r="A2508"/>
    </row>
    <row r="2509" spans="1:1" ht="14.1" customHeight="1">
      <c r="A2509"/>
    </row>
    <row r="2510" spans="1:1" ht="14.1" customHeight="1">
      <c r="A2510"/>
    </row>
    <row r="2511" spans="1:1" ht="14.1" customHeight="1">
      <c r="A2511"/>
    </row>
    <row r="2512" spans="1:1" ht="14.1" customHeight="1">
      <c r="A2512"/>
    </row>
    <row r="2513" spans="1:1" ht="14.1" customHeight="1">
      <c r="A2513"/>
    </row>
    <row r="2514" spans="1:1" ht="14.1" customHeight="1">
      <c r="A2514"/>
    </row>
    <row r="2515" spans="1:1" ht="14.1" customHeight="1">
      <c r="A2515"/>
    </row>
    <row r="2516" spans="1:1" ht="14.1" customHeight="1">
      <c r="A2516"/>
    </row>
    <row r="2517" spans="1:1" ht="14.1" customHeight="1">
      <c r="A2517"/>
    </row>
    <row r="2518" spans="1:1" ht="14.1" customHeight="1">
      <c r="A2518"/>
    </row>
    <row r="2519" spans="1:1" ht="14.1" customHeight="1">
      <c r="A2519"/>
    </row>
    <row r="2520" spans="1:1" ht="14.1" customHeight="1">
      <c r="A2520"/>
    </row>
    <row r="2521" spans="1:1" ht="14.1" customHeight="1">
      <c r="A2521"/>
    </row>
    <row r="2522" spans="1:1" ht="14.1" customHeight="1">
      <c r="A2522"/>
    </row>
    <row r="2523" spans="1:1" ht="14.1" customHeight="1">
      <c r="A2523"/>
    </row>
    <row r="2524" spans="1:1" ht="14.1" customHeight="1">
      <c r="A2524"/>
    </row>
    <row r="2525" spans="1:1" ht="14.1" customHeight="1">
      <c r="A2525"/>
    </row>
    <row r="2526" spans="1:1" ht="14.1" customHeight="1">
      <c r="A2526"/>
    </row>
    <row r="2527" spans="1:1" ht="14.1" customHeight="1">
      <c r="A2527"/>
    </row>
    <row r="2528" spans="1:1" ht="14.1" customHeight="1">
      <c r="A2528"/>
    </row>
    <row r="2529" spans="1:1" ht="14.1" customHeight="1">
      <c r="A2529"/>
    </row>
    <row r="2530" spans="1:1" ht="14.1" customHeight="1">
      <c r="A2530"/>
    </row>
    <row r="2531" spans="1:1" ht="14.1" customHeight="1">
      <c r="A2531"/>
    </row>
    <row r="2532" spans="1:1" ht="14.1" customHeight="1">
      <c r="A2532"/>
    </row>
    <row r="2533" spans="1:1" ht="14.1" customHeight="1">
      <c r="A2533"/>
    </row>
    <row r="2534" spans="1:1" ht="14.1" customHeight="1">
      <c r="A2534"/>
    </row>
    <row r="2535" spans="1:1" ht="14.1" customHeight="1">
      <c r="A2535"/>
    </row>
    <row r="2536" spans="1:1" ht="14.1" customHeight="1">
      <c r="A2536"/>
    </row>
    <row r="2537" spans="1:1" ht="14.1" customHeight="1">
      <c r="A2537"/>
    </row>
    <row r="2538" spans="1:1" ht="14.1" customHeight="1">
      <c r="A2538"/>
    </row>
    <row r="2539" spans="1:1" ht="14.1" customHeight="1">
      <c r="A2539"/>
    </row>
    <row r="2540" spans="1:1" ht="14.1" customHeight="1">
      <c r="A2540"/>
    </row>
    <row r="2541" spans="1:1" ht="14.1" customHeight="1">
      <c r="A2541"/>
    </row>
    <row r="2542" spans="1:1" ht="14.1" customHeight="1">
      <c r="A2542"/>
    </row>
    <row r="2543" spans="1:1" ht="14.1" customHeight="1">
      <c r="A2543"/>
    </row>
    <row r="2544" spans="1:1" ht="14.1" customHeight="1">
      <c r="A2544"/>
    </row>
    <row r="2545" spans="1:1" ht="14.1" customHeight="1">
      <c r="A2545"/>
    </row>
    <row r="2546" spans="1:1" ht="14.1" customHeight="1">
      <c r="A2546"/>
    </row>
    <row r="2547" spans="1:1" ht="14.1" customHeight="1">
      <c r="A2547"/>
    </row>
    <row r="2548" spans="1:1" ht="14.1" customHeight="1">
      <c r="A2548"/>
    </row>
    <row r="2549" spans="1:1" ht="14.1" customHeight="1">
      <c r="A2549"/>
    </row>
    <row r="2550" spans="1:1" ht="14.1" customHeight="1">
      <c r="A2550"/>
    </row>
    <row r="2551" spans="1:1" ht="14.1" customHeight="1">
      <c r="A2551"/>
    </row>
    <row r="2552" spans="1:1" ht="14.1" customHeight="1">
      <c r="A2552"/>
    </row>
    <row r="2553" spans="1:1" ht="14.1" customHeight="1">
      <c r="A2553"/>
    </row>
    <row r="2554" spans="1:1" ht="14.1" customHeight="1">
      <c r="A2554"/>
    </row>
    <row r="2555" spans="1:1" ht="14.1" customHeight="1">
      <c r="A2555"/>
    </row>
    <row r="2556" spans="1:1" ht="14.1" customHeight="1">
      <c r="A2556"/>
    </row>
    <row r="2557" spans="1:1" ht="14.1" customHeight="1">
      <c r="A2557"/>
    </row>
    <row r="2558" spans="1:1" ht="14.1" customHeight="1">
      <c r="A2558"/>
    </row>
    <row r="2559" spans="1:1" ht="14.1" customHeight="1">
      <c r="A2559"/>
    </row>
    <row r="2560" spans="1:1" ht="14.1" customHeight="1">
      <c r="A2560"/>
    </row>
    <row r="2561" spans="1:1" ht="14.1" customHeight="1">
      <c r="A2561"/>
    </row>
    <row r="2562" spans="1:1" ht="14.1" customHeight="1">
      <c r="A2562"/>
    </row>
    <row r="2563" spans="1:1" ht="14.1" customHeight="1">
      <c r="A2563"/>
    </row>
    <row r="2564" spans="1:1" ht="14.1" customHeight="1">
      <c r="A2564"/>
    </row>
    <row r="2565" spans="1:1" ht="14.1" customHeight="1">
      <c r="A2565"/>
    </row>
    <row r="2566" spans="1:1" ht="14.1" customHeight="1">
      <c r="A2566"/>
    </row>
    <row r="2567" spans="1:1" ht="14.1" customHeight="1">
      <c r="A2567"/>
    </row>
    <row r="2568" spans="1:1" ht="14.1" customHeight="1">
      <c r="A2568"/>
    </row>
    <row r="2569" spans="1:1" ht="14.1" customHeight="1">
      <c r="A2569"/>
    </row>
    <row r="2570" spans="1:1" ht="14.1" customHeight="1">
      <c r="A2570"/>
    </row>
    <row r="2571" spans="1:1" ht="14.1" customHeight="1">
      <c r="A2571"/>
    </row>
    <row r="2572" spans="1:1" ht="14.1" customHeight="1">
      <c r="A2572"/>
    </row>
    <row r="2573" spans="1:1" ht="14.1" customHeight="1">
      <c r="A2573"/>
    </row>
    <row r="2574" spans="1:1" ht="14.1" customHeight="1">
      <c r="A2574"/>
    </row>
    <row r="2575" spans="1:1" ht="14.1" customHeight="1">
      <c r="A2575"/>
    </row>
    <row r="2576" spans="1:1" ht="14.1" customHeight="1">
      <c r="A2576"/>
    </row>
    <row r="2577" spans="1:1" ht="14.1" customHeight="1">
      <c r="A2577"/>
    </row>
    <row r="2578" spans="1:1" ht="14.1" customHeight="1">
      <c r="A2578"/>
    </row>
    <row r="2579" spans="1:1" ht="14.1" customHeight="1">
      <c r="A2579"/>
    </row>
    <row r="2580" spans="1:1" ht="14.1" customHeight="1">
      <c r="A2580"/>
    </row>
    <row r="2581" spans="1:1" ht="14.1" customHeight="1">
      <c r="A2581"/>
    </row>
    <row r="2582" spans="1:1" ht="14.1" customHeight="1">
      <c r="A2582"/>
    </row>
    <row r="2583" spans="1:1" ht="14.1" customHeight="1">
      <c r="A2583"/>
    </row>
    <row r="2584" spans="1:1" ht="14.1" customHeight="1">
      <c r="A2584"/>
    </row>
    <row r="2585" spans="1:1" ht="14.1" customHeight="1">
      <c r="A2585"/>
    </row>
    <row r="2586" spans="1:1" ht="14.1" customHeight="1">
      <c r="A2586"/>
    </row>
    <row r="2587" spans="1:1" ht="14.1" customHeight="1">
      <c r="A2587"/>
    </row>
    <row r="2588" spans="1:1" ht="14.1" customHeight="1">
      <c r="A2588"/>
    </row>
    <row r="2589" spans="1:1" ht="14.1" customHeight="1">
      <c r="A2589"/>
    </row>
    <row r="2590" spans="1:1" ht="14.1" customHeight="1">
      <c r="A2590"/>
    </row>
    <row r="2591" spans="1:1" ht="14.1" customHeight="1">
      <c r="A2591"/>
    </row>
    <row r="2592" spans="1:1" ht="14.1" customHeight="1">
      <c r="A2592"/>
    </row>
    <row r="2593" spans="1:1" ht="14.1" customHeight="1">
      <c r="A2593"/>
    </row>
    <row r="2594" spans="1:1" ht="14.1" customHeight="1">
      <c r="A2594"/>
    </row>
    <row r="2595" spans="1:1" ht="14.1" customHeight="1">
      <c r="A2595"/>
    </row>
    <row r="2596" spans="1:1" ht="14.1" customHeight="1">
      <c r="A2596"/>
    </row>
    <row r="2597" spans="1:1" ht="14.1" customHeight="1">
      <c r="A2597"/>
    </row>
    <row r="2598" spans="1:1" ht="14.1" customHeight="1">
      <c r="A2598"/>
    </row>
    <row r="2599" spans="1:1" ht="14.1" customHeight="1">
      <c r="A2599"/>
    </row>
    <row r="2600" spans="1:1" ht="14.1" customHeight="1">
      <c r="A2600"/>
    </row>
    <row r="2601" spans="1:1" ht="14.1" customHeight="1">
      <c r="A2601"/>
    </row>
    <row r="2602" spans="1:1" ht="14.1" customHeight="1">
      <c r="A2602"/>
    </row>
    <row r="2603" spans="1:1" ht="14.1" customHeight="1">
      <c r="A2603"/>
    </row>
    <row r="2604" spans="1:1" ht="14.1" customHeight="1">
      <c r="A2604"/>
    </row>
    <row r="2605" spans="1:1" ht="14.1" customHeight="1">
      <c r="A2605"/>
    </row>
    <row r="2606" spans="1:1" ht="14.1" customHeight="1">
      <c r="A2606"/>
    </row>
    <row r="2607" spans="1:1" ht="14.1" customHeight="1">
      <c r="A2607"/>
    </row>
    <row r="2608" spans="1:1" ht="14.1" customHeight="1">
      <c r="A2608"/>
    </row>
    <row r="2609" spans="1:1" ht="14.1" customHeight="1">
      <c r="A2609"/>
    </row>
    <row r="2610" spans="1:1" ht="14.1" customHeight="1">
      <c r="A2610"/>
    </row>
    <row r="2611" spans="1:1" ht="14.1" customHeight="1">
      <c r="A2611"/>
    </row>
    <row r="2612" spans="1:1" ht="14.1" customHeight="1">
      <c r="A2612"/>
    </row>
    <row r="2613" spans="1:1" ht="14.1" customHeight="1">
      <c r="A2613"/>
    </row>
    <row r="2614" spans="1:1" ht="14.1" customHeight="1">
      <c r="A2614"/>
    </row>
    <row r="2615" spans="1:1" ht="14.1" customHeight="1">
      <c r="A2615"/>
    </row>
    <row r="2616" spans="1:1" ht="14.1" customHeight="1">
      <c r="A2616"/>
    </row>
    <row r="2617" spans="1:1" ht="14.1" customHeight="1">
      <c r="A2617"/>
    </row>
    <row r="2618" spans="1:1" ht="14.1" customHeight="1">
      <c r="A2618"/>
    </row>
    <row r="2619" spans="1:1" ht="14.1" customHeight="1">
      <c r="A2619"/>
    </row>
    <row r="2620" spans="1:1" ht="14.1" customHeight="1">
      <c r="A2620"/>
    </row>
    <row r="2621" spans="1:1" ht="14.1" customHeight="1">
      <c r="A2621"/>
    </row>
    <row r="2622" spans="1:1" ht="14.1" customHeight="1">
      <c r="A2622"/>
    </row>
    <row r="2623" spans="1:1" ht="14.1" customHeight="1">
      <c r="A2623"/>
    </row>
    <row r="2624" spans="1:1" ht="14.1" customHeight="1">
      <c r="A2624"/>
    </row>
    <row r="2625" spans="1:1" ht="14.1" customHeight="1">
      <c r="A2625"/>
    </row>
    <row r="2626" spans="1:1" ht="14.1" customHeight="1">
      <c r="A2626"/>
    </row>
    <row r="2627" spans="1:1" ht="14.1" customHeight="1">
      <c r="A2627"/>
    </row>
    <row r="2628" spans="1:1" ht="14.1" customHeight="1">
      <c r="A2628"/>
    </row>
    <row r="2629" spans="1:1" ht="14.1" customHeight="1">
      <c r="A2629"/>
    </row>
    <row r="2630" spans="1:1" ht="14.1" customHeight="1">
      <c r="A2630"/>
    </row>
    <row r="2631" spans="1:1" ht="14.1" customHeight="1">
      <c r="A2631"/>
    </row>
    <row r="2632" spans="1:1" ht="14.1" customHeight="1">
      <c r="A2632"/>
    </row>
    <row r="2633" spans="1:1" ht="14.1" customHeight="1">
      <c r="A2633"/>
    </row>
    <row r="2634" spans="1:1" ht="14.1" customHeight="1">
      <c r="A2634"/>
    </row>
    <row r="2635" spans="1:1" ht="14.1" customHeight="1">
      <c r="A2635"/>
    </row>
    <row r="2636" spans="1:1" ht="14.1" customHeight="1">
      <c r="A2636"/>
    </row>
    <row r="2637" spans="1:1" ht="14.1" customHeight="1">
      <c r="A2637"/>
    </row>
    <row r="2638" spans="1:1" ht="14.1" customHeight="1">
      <c r="A2638"/>
    </row>
    <row r="2639" spans="1:1" ht="14.1" customHeight="1">
      <c r="A2639"/>
    </row>
    <row r="2640" spans="1:1" ht="14.1" customHeight="1">
      <c r="A2640"/>
    </row>
    <row r="2641" spans="1:1" ht="14.1" customHeight="1">
      <c r="A2641"/>
    </row>
    <row r="2642" spans="1:1" ht="14.1" customHeight="1">
      <c r="A2642"/>
    </row>
    <row r="2643" spans="1:1" ht="14.1" customHeight="1">
      <c r="A2643"/>
    </row>
    <row r="2644" spans="1:1" ht="14.1" customHeight="1">
      <c r="A2644"/>
    </row>
    <row r="2645" spans="1:1" ht="14.1" customHeight="1">
      <c r="A2645"/>
    </row>
    <row r="2646" spans="1:1" ht="14.1" customHeight="1">
      <c r="A2646"/>
    </row>
    <row r="2647" spans="1:1" ht="14.1" customHeight="1">
      <c r="A2647"/>
    </row>
    <row r="2648" spans="1:1" ht="14.1" customHeight="1">
      <c r="A2648"/>
    </row>
    <row r="2649" spans="1:1" ht="14.1" customHeight="1">
      <c r="A2649"/>
    </row>
    <row r="2650" spans="1:1" ht="14.1" customHeight="1">
      <c r="A2650"/>
    </row>
    <row r="2651" spans="1:1" ht="14.1" customHeight="1">
      <c r="A2651"/>
    </row>
    <row r="2652" spans="1:1" ht="14.1" customHeight="1">
      <c r="A2652"/>
    </row>
    <row r="2653" spans="1:1" ht="14.1" customHeight="1">
      <c r="A2653"/>
    </row>
    <row r="2654" spans="1:1" ht="14.1" customHeight="1">
      <c r="A2654"/>
    </row>
    <row r="2655" spans="1:1" ht="14.1" customHeight="1">
      <c r="A2655"/>
    </row>
    <row r="2656" spans="1:1" ht="14.1" customHeight="1">
      <c r="A2656"/>
    </row>
    <row r="2657" spans="1:1" ht="14.1" customHeight="1">
      <c r="A2657"/>
    </row>
    <row r="2658" spans="1:1" ht="14.1" customHeight="1">
      <c r="A2658"/>
    </row>
    <row r="2659" spans="1:1" ht="14.1" customHeight="1">
      <c r="A2659"/>
    </row>
    <row r="2660" spans="1:1" ht="14.1" customHeight="1">
      <c r="A2660"/>
    </row>
    <row r="2661" spans="1:1" ht="14.1" customHeight="1">
      <c r="A2661"/>
    </row>
    <row r="2662" spans="1:1" ht="14.1" customHeight="1">
      <c r="A2662"/>
    </row>
    <row r="2663" spans="1:1" ht="14.1" customHeight="1">
      <c r="A2663"/>
    </row>
    <row r="2664" spans="1:1" ht="14.1" customHeight="1">
      <c r="A2664"/>
    </row>
    <row r="2665" spans="1:1" ht="14.1" customHeight="1">
      <c r="A2665"/>
    </row>
    <row r="2666" spans="1:1" ht="14.1" customHeight="1">
      <c r="A2666"/>
    </row>
    <row r="2667" spans="1:1" ht="14.1" customHeight="1">
      <c r="A2667"/>
    </row>
    <row r="2668" spans="1:1" ht="14.1" customHeight="1">
      <c r="A2668"/>
    </row>
    <row r="2669" spans="1:1" ht="14.1" customHeight="1">
      <c r="A2669"/>
    </row>
    <row r="2670" spans="1:1" ht="14.1" customHeight="1">
      <c r="A2670"/>
    </row>
    <row r="2671" spans="1:1" ht="14.1" customHeight="1">
      <c r="A2671"/>
    </row>
    <row r="2672" spans="1:1" ht="14.1" customHeight="1">
      <c r="A2672"/>
    </row>
    <row r="2673" spans="1:1" ht="14.1" customHeight="1">
      <c r="A2673"/>
    </row>
    <row r="2674" spans="1:1" ht="14.1" customHeight="1">
      <c r="A2674"/>
    </row>
    <row r="2675" spans="1:1" ht="14.1" customHeight="1">
      <c r="A2675"/>
    </row>
    <row r="2676" spans="1:1" ht="14.1" customHeight="1">
      <c r="A2676"/>
    </row>
    <row r="2677" spans="1:1" ht="14.1" customHeight="1">
      <c r="A2677"/>
    </row>
    <row r="2678" spans="1:1" ht="14.1" customHeight="1">
      <c r="A2678"/>
    </row>
    <row r="2679" spans="1:1" ht="14.1" customHeight="1">
      <c r="A2679"/>
    </row>
    <row r="2680" spans="1:1" ht="14.1" customHeight="1">
      <c r="A2680"/>
    </row>
    <row r="2681" spans="1:1" ht="14.1" customHeight="1">
      <c r="A2681"/>
    </row>
    <row r="2682" spans="1:1" ht="14.1" customHeight="1">
      <c r="A2682"/>
    </row>
    <row r="2683" spans="1:1" ht="14.1" customHeight="1">
      <c r="A2683"/>
    </row>
    <row r="2684" spans="1:1" ht="14.1" customHeight="1">
      <c r="A2684"/>
    </row>
    <row r="2685" spans="1:1" ht="14.1" customHeight="1">
      <c r="A2685"/>
    </row>
    <row r="2686" spans="1:1" ht="14.1" customHeight="1">
      <c r="A2686"/>
    </row>
    <row r="2687" spans="1:1" ht="14.1" customHeight="1">
      <c r="A2687"/>
    </row>
    <row r="2688" spans="1:1" ht="14.1" customHeight="1">
      <c r="A2688"/>
    </row>
    <row r="2689" spans="1:1" ht="14.1" customHeight="1">
      <c r="A2689"/>
    </row>
    <row r="2690" spans="1:1" ht="14.1" customHeight="1">
      <c r="A2690"/>
    </row>
    <row r="2691" spans="1:1" ht="14.1" customHeight="1">
      <c r="A2691"/>
    </row>
    <row r="2692" spans="1:1" ht="14.1" customHeight="1">
      <c r="A2692"/>
    </row>
    <row r="2693" spans="1:1" ht="14.1" customHeight="1">
      <c r="A2693"/>
    </row>
    <row r="2694" spans="1:1" ht="14.1" customHeight="1">
      <c r="A2694"/>
    </row>
    <row r="2695" spans="1:1" ht="14.1" customHeight="1">
      <c r="A2695"/>
    </row>
    <row r="2696" spans="1:1" ht="14.1" customHeight="1">
      <c r="A2696"/>
    </row>
    <row r="2697" spans="1:1" ht="14.1" customHeight="1">
      <c r="A2697"/>
    </row>
    <row r="2698" spans="1:1" ht="14.1" customHeight="1">
      <c r="A2698"/>
    </row>
    <row r="2699" spans="1:1" ht="14.1" customHeight="1">
      <c r="A2699"/>
    </row>
    <row r="2700" spans="1:1" ht="14.1" customHeight="1">
      <c r="A2700"/>
    </row>
    <row r="2701" spans="1:1" ht="14.1" customHeight="1">
      <c r="A2701"/>
    </row>
    <row r="2702" spans="1:1" ht="14.1" customHeight="1">
      <c r="A2702"/>
    </row>
    <row r="2703" spans="1:1" ht="14.1" customHeight="1">
      <c r="A2703"/>
    </row>
    <row r="2704" spans="1:1" ht="14.1" customHeight="1">
      <c r="A2704"/>
    </row>
    <row r="2705" spans="1:1" ht="14.1" customHeight="1">
      <c r="A2705"/>
    </row>
    <row r="2706" spans="1:1" ht="14.1" customHeight="1">
      <c r="A2706"/>
    </row>
    <row r="2707" spans="1:1" ht="14.1" customHeight="1">
      <c r="A2707"/>
    </row>
    <row r="2708" spans="1:1" ht="14.1" customHeight="1">
      <c r="A2708"/>
    </row>
    <row r="2709" spans="1:1" ht="14.1" customHeight="1">
      <c r="A2709"/>
    </row>
    <row r="2710" spans="1:1" ht="14.1" customHeight="1">
      <c r="A2710"/>
    </row>
    <row r="2711" spans="1:1" ht="14.1" customHeight="1">
      <c r="A2711"/>
    </row>
    <row r="2712" spans="1:1" ht="14.1" customHeight="1">
      <c r="A2712"/>
    </row>
    <row r="2713" spans="1:1" ht="14.1" customHeight="1">
      <c r="A2713"/>
    </row>
    <row r="2714" spans="1:1" ht="14.1" customHeight="1">
      <c r="A2714"/>
    </row>
    <row r="2715" spans="1:1" ht="14.1" customHeight="1">
      <c r="A2715"/>
    </row>
    <row r="2716" spans="1:1" ht="14.1" customHeight="1">
      <c r="A2716"/>
    </row>
    <row r="2717" spans="1:1" ht="14.1" customHeight="1">
      <c r="A2717"/>
    </row>
    <row r="2718" spans="1:1" ht="14.1" customHeight="1">
      <c r="A2718"/>
    </row>
    <row r="2719" spans="1:1" ht="14.1" customHeight="1">
      <c r="A2719"/>
    </row>
    <row r="2720" spans="1:1" ht="14.1" customHeight="1">
      <c r="A2720"/>
    </row>
    <row r="2721" spans="1:1" ht="14.1" customHeight="1">
      <c r="A2721"/>
    </row>
    <row r="2722" spans="1:1" ht="14.1" customHeight="1">
      <c r="A2722"/>
    </row>
    <row r="2723" spans="1:1" ht="14.1" customHeight="1">
      <c r="A2723"/>
    </row>
    <row r="2724" spans="1:1" ht="14.1" customHeight="1">
      <c r="A2724"/>
    </row>
    <row r="2725" spans="1:1" ht="14.1" customHeight="1">
      <c r="A2725"/>
    </row>
    <row r="2726" spans="1:1" ht="14.1" customHeight="1">
      <c r="A2726"/>
    </row>
    <row r="2727" spans="1:1" ht="14.1" customHeight="1">
      <c r="A2727"/>
    </row>
    <row r="2728" spans="1:1" ht="14.1" customHeight="1">
      <c r="A2728"/>
    </row>
    <row r="2729" spans="1:1" ht="14.1" customHeight="1">
      <c r="A2729"/>
    </row>
    <row r="2730" spans="1:1" ht="14.1" customHeight="1">
      <c r="A2730"/>
    </row>
    <row r="2731" spans="1:1" ht="14.1" customHeight="1">
      <c r="A2731"/>
    </row>
    <row r="2732" spans="1:1" ht="14.1" customHeight="1">
      <c r="A2732"/>
    </row>
    <row r="2733" spans="1:1" ht="14.1" customHeight="1">
      <c r="A2733"/>
    </row>
    <row r="2734" spans="1:1" ht="14.1" customHeight="1">
      <c r="A2734"/>
    </row>
    <row r="2735" spans="1:1" ht="14.1" customHeight="1">
      <c r="A2735"/>
    </row>
    <row r="2736" spans="1:1" ht="14.1" customHeight="1">
      <c r="A2736"/>
    </row>
    <row r="2737" spans="1:1" ht="14.1" customHeight="1">
      <c r="A2737"/>
    </row>
    <row r="2738" spans="1:1" ht="14.1" customHeight="1">
      <c r="A2738"/>
    </row>
    <row r="2739" spans="1:1" ht="14.1" customHeight="1">
      <c r="A2739"/>
    </row>
    <row r="2740" spans="1:1" ht="14.1" customHeight="1">
      <c r="A2740"/>
    </row>
    <row r="2741" spans="1:1" ht="14.1" customHeight="1">
      <c r="A2741"/>
    </row>
    <row r="2742" spans="1:1" ht="14.1" customHeight="1">
      <c r="A2742"/>
    </row>
    <row r="2743" spans="1:1" ht="14.1" customHeight="1">
      <c r="A2743"/>
    </row>
    <row r="2744" spans="1:1" ht="14.1" customHeight="1">
      <c r="A2744"/>
    </row>
    <row r="2745" spans="1:1" ht="14.1" customHeight="1">
      <c r="A2745"/>
    </row>
    <row r="2746" spans="1:1" ht="14.1" customHeight="1">
      <c r="A2746"/>
    </row>
    <row r="2747" spans="1:1" ht="14.1" customHeight="1">
      <c r="A2747"/>
    </row>
    <row r="2748" spans="1:1" ht="14.1" customHeight="1">
      <c r="A2748"/>
    </row>
    <row r="2749" spans="1:1" ht="14.1" customHeight="1">
      <c r="A2749"/>
    </row>
    <row r="2750" spans="1:1" ht="14.1" customHeight="1">
      <c r="A2750"/>
    </row>
    <row r="2751" spans="1:1" ht="14.1" customHeight="1">
      <c r="A2751"/>
    </row>
    <row r="2752" spans="1:1" ht="14.1" customHeight="1">
      <c r="A2752"/>
    </row>
    <row r="2753" spans="1:1" ht="14.1" customHeight="1">
      <c r="A2753"/>
    </row>
    <row r="2754" spans="1:1" ht="14.1" customHeight="1">
      <c r="A2754"/>
    </row>
    <row r="2755" spans="1:1" ht="14.1" customHeight="1">
      <c r="A2755"/>
    </row>
    <row r="2756" spans="1:1" ht="14.1" customHeight="1">
      <c r="A2756"/>
    </row>
    <row r="2757" spans="1:1" ht="14.1" customHeight="1">
      <c r="A2757"/>
    </row>
    <row r="2758" spans="1:1" ht="14.1" customHeight="1">
      <c r="A2758"/>
    </row>
    <row r="2759" spans="1:1" ht="14.1" customHeight="1">
      <c r="A2759"/>
    </row>
    <row r="2760" spans="1:1" ht="14.1" customHeight="1">
      <c r="A2760"/>
    </row>
    <row r="2761" spans="1:1" ht="14.1" customHeight="1">
      <c r="A2761"/>
    </row>
    <row r="2762" spans="1:1" ht="14.1" customHeight="1">
      <c r="A2762"/>
    </row>
    <row r="2763" spans="1:1" ht="14.1" customHeight="1">
      <c r="A2763"/>
    </row>
    <row r="2764" spans="1:1" ht="14.1" customHeight="1">
      <c r="A2764"/>
    </row>
    <row r="2765" spans="1:1" ht="14.1" customHeight="1">
      <c r="A2765"/>
    </row>
    <row r="2766" spans="1:1" ht="14.1" customHeight="1">
      <c r="A2766"/>
    </row>
    <row r="2767" spans="1:1" ht="14.1" customHeight="1">
      <c r="A2767"/>
    </row>
    <row r="2768" spans="1:1" ht="14.1" customHeight="1">
      <c r="A2768"/>
    </row>
    <row r="2769" spans="1:1" ht="14.1" customHeight="1">
      <c r="A2769"/>
    </row>
    <row r="2770" spans="1:1" ht="14.1" customHeight="1">
      <c r="A2770"/>
    </row>
    <row r="2771" spans="1:1" ht="14.1" customHeight="1">
      <c r="A2771"/>
    </row>
    <row r="2772" spans="1:1" ht="14.1" customHeight="1">
      <c r="A2772"/>
    </row>
    <row r="2773" spans="1:1" ht="14.1" customHeight="1">
      <c r="A2773"/>
    </row>
    <row r="2774" spans="1:1" ht="14.1" customHeight="1">
      <c r="A2774"/>
    </row>
    <row r="2775" spans="1:1" ht="14.1" customHeight="1">
      <c r="A2775"/>
    </row>
    <row r="2776" spans="1:1" ht="14.1" customHeight="1">
      <c r="A2776"/>
    </row>
    <row r="2777" spans="1:1" ht="14.1" customHeight="1">
      <c r="A2777"/>
    </row>
    <row r="2778" spans="1:1" ht="14.1" customHeight="1">
      <c r="A2778"/>
    </row>
    <row r="2779" spans="1:1" ht="14.1" customHeight="1">
      <c r="A2779"/>
    </row>
    <row r="2780" spans="1:1" ht="14.1" customHeight="1">
      <c r="A2780"/>
    </row>
    <row r="2781" spans="1:1" ht="14.1" customHeight="1">
      <c r="A2781"/>
    </row>
    <row r="2782" spans="1:1" ht="14.1" customHeight="1">
      <c r="A2782"/>
    </row>
    <row r="2783" spans="1:1" ht="14.1" customHeight="1">
      <c r="A2783"/>
    </row>
    <row r="2784" spans="1:1" ht="14.1" customHeight="1">
      <c r="A2784"/>
    </row>
    <row r="2785" spans="1:1" ht="14.1" customHeight="1">
      <c r="A2785"/>
    </row>
    <row r="2786" spans="1:1" ht="14.1" customHeight="1">
      <c r="A2786"/>
    </row>
    <row r="2787" spans="1:1" ht="14.1" customHeight="1">
      <c r="A2787"/>
    </row>
    <row r="2788" spans="1:1" ht="14.1" customHeight="1">
      <c r="A2788"/>
    </row>
    <row r="2789" spans="1:1" ht="14.1" customHeight="1">
      <c r="A2789"/>
    </row>
    <row r="2790" spans="1:1" ht="14.1" customHeight="1">
      <c r="A2790"/>
    </row>
    <row r="2791" spans="1:1" ht="14.1" customHeight="1">
      <c r="A2791"/>
    </row>
    <row r="2792" spans="1:1" ht="14.1" customHeight="1">
      <c r="A2792"/>
    </row>
    <row r="2793" spans="1:1" ht="14.1" customHeight="1">
      <c r="A2793"/>
    </row>
    <row r="2794" spans="1:1" ht="14.1" customHeight="1">
      <c r="A2794"/>
    </row>
    <row r="2795" spans="1:1" ht="14.1" customHeight="1">
      <c r="A2795"/>
    </row>
    <row r="2796" spans="1:1" ht="14.1" customHeight="1">
      <c r="A2796"/>
    </row>
    <row r="2797" spans="1:1" ht="14.1" customHeight="1">
      <c r="A2797"/>
    </row>
    <row r="2798" spans="1:1" ht="14.1" customHeight="1">
      <c r="A2798"/>
    </row>
    <row r="2799" spans="1:1" ht="14.1" customHeight="1">
      <c r="A2799"/>
    </row>
    <row r="2800" spans="1:1" ht="14.1" customHeight="1">
      <c r="A2800"/>
    </row>
    <row r="2801" spans="1:1" ht="14.1" customHeight="1">
      <c r="A2801"/>
    </row>
    <row r="2802" spans="1:1" ht="14.1" customHeight="1">
      <c r="A2802"/>
    </row>
    <row r="2803" spans="1:1" ht="14.1" customHeight="1">
      <c r="A2803"/>
    </row>
    <row r="2804" spans="1:1" ht="14.1" customHeight="1">
      <c r="A2804"/>
    </row>
    <row r="2805" spans="1:1" ht="14.1" customHeight="1">
      <c r="A2805"/>
    </row>
    <row r="2806" spans="1:1" ht="14.1" customHeight="1">
      <c r="A2806"/>
    </row>
    <row r="2807" spans="1:1" ht="14.1" customHeight="1">
      <c r="A2807"/>
    </row>
    <row r="2808" spans="1:1" ht="14.1" customHeight="1">
      <c r="A2808"/>
    </row>
    <row r="2809" spans="1:1" ht="14.1" customHeight="1">
      <c r="A2809"/>
    </row>
    <row r="2810" spans="1:1" ht="14.1" customHeight="1">
      <c r="A2810"/>
    </row>
    <row r="2811" spans="1:1" ht="14.1" customHeight="1">
      <c r="A2811"/>
    </row>
    <row r="2812" spans="1:1" ht="14.1" customHeight="1">
      <c r="A2812"/>
    </row>
    <row r="2813" spans="1:1" ht="14.1" customHeight="1">
      <c r="A2813"/>
    </row>
    <row r="2814" spans="1:1" ht="14.1" customHeight="1">
      <c r="A2814"/>
    </row>
    <row r="2815" spans="1:1" ht="14.1" customHeight="1">
      <c r="A2815"/>
    </row>
    <row r="2816" spans="1:1" ht="14.1" customHeight="1">
      <c r="A2816"/>
    </row>
    <row r="2817" spans="1:1" ht="14.1" customHeight="1">
      <c r="A2817"/>
    </row>
    <row r="2818" spans="1:1" ht="14.1" customHeight="1">
      <c r="A2818"/>
    </row>
    <row r="2819" spans="1:1" ht="14.1" customHeight="1">
      <c r="A2819"/>
    </row>
    <row r="2820" spans="1:1" ht="14.1" customHeight="1">
      <c r="A2820"/>
    </row>
    <row r="2821" spans="1:1" ht="14.1" customHeight="1">
      <c r="A2821"/>
    </row>
    <row r="2822" spans="1:1" ht="14.1" customHeight="1">
      <c r="A2822"/>
    </row>
    <row r="2823" spans="1:1" ht="14.1" customHeight="1">
      <c r="A2823"/>
    </row>
    <row r="2824" spans="1:1" ht="14.1" customHeight="1">
      <c r="A2824"/>
    </row>
    <row r="2825" spans="1:1" ht="14.1" customHeight="1">
      <c r="A2825"/>
    </row>
    <row r="2826" spans="1:1" ht="14.1" customHeight="1">
      <c r="A2826"/>
    </row>
    <row r="2827" spans="1:1" ht="14.1" customHeight="1">
      <c r="A2827"/>
    </row>
    <row r="2828" spans="1:1" ht="14.1" customHeight="1">
      <c r="A2828"/>
    </row>
    <row r="2829" spans="1:1" ht="14.1" customHeight="1">
      <c r="A2829"/>
    </row>
    <row r="2830" spans="1:1" ht="14.1" customHeight="1">
      <c r="A2830"/>
    </row>
    <row r="2831" spans="1:1" ht="14.1" customHeight="1">
      <c r="A2831"/>
    </row>
    <row r="2832" spans="1:1" ht="14.1" customHeight="1">
      <c r="A2832"/>
    </row>
    <row r="2833" spans="1:1" ht="14.1" customHeight="1">
      <c r="A2833"/>
    </row>
    <row r="2834" spans="1:1" ht="14.1" customHeight="1">
      <c r="A2834"/>
    </row>
    <row r="2835" spans="1:1" ht="14.1" customHeight="1">
      <c r="A2835"/>
    </row>
    <row r="2836" spans="1:1" ht="14.1" customHeight="1">
      <c r="A2836"/>
    </row>
    <row r="2837" spans="1:1" ht="14.1" customHeight="1">
      <c r="A2837"/>
    </row>
    <row r="2838" spans="1:1" ht="14.1" customHeight="1">
      <c r="A2838"/>
    </row>
    <row r="2839" spans="1:1" ht="14.1" customHeight="1">
      <c r="A2839"/>
    </row>
    <row r="2840" spans="1:1" ht="14.1" customHeight="1">
      <c r="A2840"/>
    </row>
    <row r="2841" spans="1:1" ht="14.1" customHeight="1">
      <c r="A2841"/>
    </row>
    <row r="2842" spans="1:1" ht="14.1" customHeight="1">
      <c r="A2842"/>
    </row>
    <row r="2843" spans="1:1" ht="14.1" customHeight="1">
      <c r="A2843"/>
    </row>
    <row r="2844" spans="1:1" ht="14.1" customHeight="1">
      <c r="A2844"/>
    </row>
    <row r="2845" spans="1:1" ht="14.1" customHeight="1">
      <c r="A2845"/>
    </row>
    <row r="2846" spans="1:1" ht="14.1" customHeight="1">
      <c r="A2846"/>
    </row>
    <row r="2847" spans="1:1" ht="14.1" customHeight="1">
      <c r="A2847"/>
    </row>
    <row r="2848" spans="1:1" ht="14.1" customHeight="1">
      <c r="A2848"/>
    </row>
    <row r="2849" spans="1:1" ht="14.1" customHeight="1">
      <c r="A2849"/>
    </row>
    <row r="2850" spans="1:1" ht="14.1" customHeight="1">
      <c r="A2850"/>
    </row>
    <row r="2851" spans="1:1" ht="14.1" customHeight="1">
      <c r="A2851"/>
    </row>
    <row r="2852" spans="1:1" ht="14.1" customHeight="1">
      <c r="A2852"/>
    </row>
    <row r="2853" spans="1:1" ht="14.1" customHeight="1">
      <c r="A2853"/>
    </row>
    <row r="2854" spans="1:1" ht="14.1" customHeight="1">
      <c r="A2854"/>
    </row>
    <row r="2855" spans="1:1" ht="14.1" customHeight="1">
      <c r="A2855"/>
    </row>
    <row r="2856" spans="1:1" ht="14.1" customHeight="1">
      <c r="A2856"/>
    </row>
    <row r="2857" spans="1:1" ht="14.1" customHeight="1">
      <c r="A2857"/>
    </row>
    <row r="2858" spans="1:1" ht="14.1" customHeight="1">
      <c r="A2858"/>
    </row>
    <row r="2859" spans="1:1" ht="14.1" customHeight="1">
      <c r="A2859"/>
    </row>
    <row r="2860" spans="1:1" ht="14.1" customHeight="1">
      <c r="A2860"/>
    </row>
    <row r="2861" spans="1:1" ht="14.1" customHeight="1">
      <c r="A2861"/>
    </row>
    <row r="2862" spans="1:1" ht="14.1" customHeight="1">
      <c r="A2862"/>
    </row>
    <row r="2863" spans="1:1" ht="14.1" customHeight="1">
      <c r="A2863"/>
    </row>
    <row r="2864" spans="1:1" ht="14.1" customHeight="1">
      <c r="A2864"/>
    </row>
    <row r="2865" spans="1:1" ht="14.1" customHeight="1">
      <c r="A2865"/>
    </row>
    <row r="2866" spans="1:1" ht="14.1" customHeight="1">
      <c r="A2866"/>
    </row>
    <row r="2867" spans="1:1" ht="14.1" customHeight="1">
      <c r="A2867"/>
    </row>
    <row r="2868" spans="1:1" ht="14.1" customHeight="1">
      <c r="A2868"/>
    </row>
    <row r="2869" spans="1:1" ht="14.1" customHeight="1">
      <c r="A2869"/>
    </row>
    <row r="2870" spans="1:1" ht="14.1" customHeight="1">
      <c r="A2870"/>
    </row>
    <row r="2871" spans="1:1" ht="14.1" customHeight="1">
      <c r="A2871"/>
    </row>
    <row r="2872" spans="1:1" ht="14.1" customHeight="1">
      <c r="A2872"/>
    </row>
    <row r="2873" spans="1:1" ht="14.1" customHeight="1">
      <c r="A2873"/>
    </row>
    <row r="2874" spans="1:1" ht="14.1" customHeight="1">
      <c r="A2874"/>
    </row>
    <row r="2875" spans="1:1" ht="14.1" customHeight="1">
      <c r="A2875"/>
    </row>
    <row r="2876" spans="1:1" ht="14.1" customHeight="1">
      <c r="A2876"/>
    </row>
    <row r="2877" spans="1:1" ht="14.1" customHeight="1">
      <c r="A2877"/>
    </row>
    <row r="2878" spans="1:1" ht="14.1" customHeight="1">
      <c r="A2878"/>
    </row>
    <row r="2879" spans="1:1" ht="14.1" customHeight="1">
      <c r="A2879"/>
    </row>
    <row r="2880" spans="1:1" ht="14.1" customHeight="1">
      <c r="A2880"/>
    </row>
    <row r="2881" spans="1:1" ht="14.1" customHeight="1">
      <c r="A2881"/>
    </row>
    <row r="2882" spans="1:1" ht="14.1" customHeight="1">
      <c r="A2882"/>
    </row>
    <row r="2883" spans="1:1" ht="14.1" customHeight="1">
      <c r="A2883"/>
    </row>
    <row r="2884" spans="1:1" ht="14.1" customHeight="1">
      <c r="A2884"/>
    </row>
    <row r="2885" spans="1:1" ht="14.1" customHeight="1">
      <c r="A2885"/>
    </row>
    <row r="2886" spans="1:1" ht="14.1" customHeight="1">
      <c r="A2886"/>
    </row>
    <row r="2887" spans="1:1" ht="14.1" customHeight="1">
      <c r="A2887"/>
    </row>
    <row r="2888" spans="1:1" ht="14.1" customHeight="1">
      <c r="A2888"/>
    </row>
    <row r="2889" spans="1:1" ht="14.1" customHeight="1">
      <c r="A2889"/>
    </row>
    <row r="2890" spans="1:1" ht="14.1" customHeight="1">
      <c r="A2890"/>
    </row>
    <row r="2891" spans="1:1" ht="14.1" customHeight="1">
      <c r="A2891"/>
    </row>
    <row r="2892" spans="1:1" ht="14.1" customHeight="1">
      <c r="A2892"/>
    </row>
    <row r="2893" spans="1:1" ht="14.1" customHeight="1">
      <c r="A2893"/>
    </row>
    <row r="2894" spans="1:1" ht="14.1" customHeight="1">
      <c r="A2894"/>
    </row>
    <row r="2895" spans="1:1" ht="14.1" customHeight="1">
      <c r="A2895"/>
    </row>
    <row r="2896" spans="1:1" ht="14.1" customHeight="1">
      <c r="A2896"/>
    </row>
    <row r="2897" spans="1:1" ht="14.1" customHeight="1">
      <c r="A2897"/>
    </row>
    <row r="2898" spans="1:1" ht="14.1" customHeight="1">
      <c r="A2898"/>
    </row>
    <row r="2899" spans="1:1" ht="14.1" customHeight="1">
      <c r="A2899"/>
    </row>
    <row r="2900" spans="1:1" ht="14.1" customHeight="1">
      <c r="A2900"/>
    </row>
    <row r="2901" spans="1:1" ht="14.1" customHeight="1">
      <c r="A2901"/>
    </row>
    <row r="2902" spans="1:1" ht="14.1" customHeight="1">
      <c r="A2902"/>
    </row>
    <row r="2903" spans="1:1" ht="14.1" customHeight="1">
      <c r="A2903"/>
    </row>
    <row r="2904" spans="1:1" ht="14.1" customHeight="1">
      <c r="A2904"/>
    </row>
    <row r="2905" spans="1:1" ht="14.1" customHeight="1">
      <c r="A2905"/>
    </row>
    <row r="2906" spans="1:1" ht="14.1" customHeight="1">
      <c r="A2906"/>
    </row>
    <row r="2907" spans="1:1" ht="14.1" customHeight="1">
      <c r="A2907"/>
    </row>
    <row r="2908" spans="1:1" ht="14.1" customHeight="1">
      <c r="A2908"/>
    </row>
    <row r="2909" spans="1:1" ht="14.1" customHeight="1">
      <c r="A2909"/>
    </row>
    <row r="2910" spans="1:1" ht="14.1" customHeight="1">
      <c r="A2910"/>
    </row>
    <row r="2911" spans="1:1" ht="14.1" customHeight="1">
      <c r="A2911"/>
    </row>
    <row r="2912" spans="1:1" ht="14.1" customHeight="1">
      <c r="A2912"/>
    </row>
    <row r="2913" spans="1:1" ht="14.1" customHeight="1">
      <c r="A2913"/>
    </row>
    <row r="2914" spans="1:1" ht="14.1" customHeight="1">
      <c r="A2914"/>
    </row>
    <row r="2915" spans="1:1" ht="14.1" customHeight="1">
      <c r="A2915"/>
    </row>
    <row r="2916" spans="1:1" ht="14.1" customHeight="1">
      <c r="A2916"/>
    </row>
    <row r="2917" spans="1:1" ht="14.1" customHeight="1">
      <c r="A2917"/>
    </row>
    <row r="2918" spans="1:1" ht="14.1" customHeight="1">
      <c r="A2918"/>
    </row>
    <row r="2919" spans="1:1" ht="14.1" customHeight="1">
      <c r="A2919"/>
    </row>
    <row r="2920" spans="1:1" ht="14.1" customHeight="1">
      <c r="A2920"/>
    </row>
    <row r="2921" spans="1:1" ht="14.1" customHeight="1">
      <c r="A2921"/>
    </row>
    <row r="2922" spans="1:1" ht="14.1" customHeight="1">
      <c r="A2922"/>
    </row>
    <row r="2923" spans="1:1" ht="14.1" customHeight="1">
      <c r="A2923"/>
    </row>
    <row r="2924" spans="1:1" ht="14.1" customHeight="1">
      <c r="A2924"/>
    </row>
    <row r="2925" spans="1:1" ht="14.1" customHeight="1">
      <c r="A2925"/>
    </row>
    <row r="2926" spans="1:1" ht="14.1" customHeight="1">
      <c r="A2926"/>
    </row>
    <row r="2927" spans="1:1" ht="14.1" customHeight="1">
      <c r="A2927"/>
    </row>
    <row r="2928" spans="1:1" ht="14.1" customHeight="1">
      <c r="A2928"/>
    </row>
    <row r="2929" spans="1:1" ht="14.1" customHeight="1">
      <c r="A2929"/>
    </row>
    <row r="2930" spans="1:1" ht="14.1" customHeight="1">
      <c r="A2930"/>
    </row>
    <row r="2931" spans="1:1" ht="14.1" customHeight="1">
      <c r="A2931"/>
    </row>
    <row r="2932" spans="1:1" ht="14.1" customHeight="1">
      <c r="A2932"/>
    </row>
    <row r="2933" spans="1:1" ht="14.1" customHeight="1">
      <c r="A2933"/>
    </row>
    <row r="2934" spans="1:1" ht="14.1" customHeight="1">
      <c r="A2934"/>
    </row>
    <row r="2935" spans="1:1" ht="14.1" customHeight="1">
      <c r="A2935"/>
    </row>
    <row r="2936" spans="1:1" ht="14.1" customHeight="1">
      <c r="A2936"/>
    </row>
    <row r="2937" spans="1:1" ht="14.1" customHeight="1">
      <c r="A2937"/>
    </row>
    <row r="2938" spans="1:1" ht="14.1" customHeight="1">
      <c r="A2938"/>
    </row>
    <row r="2939" spans="1:1" ht="14.1" customHeight="1">
      <c r="A2939"/>
    </row>
    <row r="2940" spans="1:1" ht="14.1" customHeight="1">
      <c r="A2940"/>
    </row>
    <row r="2941" spans="1:1" ht="14.1" customHeight="1">
      <c r="A2941"/>
    </row>
    <row r="2942" spans="1:1" ht="14.1" customHeight="1">
      <c r="A2942"/>
    </row>
    <row r="2943" spans="1:1" ht="14.1" customHeight="1">
      <c r="A2943"/>
    </row>
    <row r="2944" spans="1:1" ht="14.1" customHeight="1">
      <c r="A2944"/>
    </row>
    <row r="2945" spans="1:1" ht="14.1" customHeight="1">
      <c r="A2945"/>
    </row>
    <row r="2946" spans="1:1" ht="14.1" customHeight="1">
      <c r="A2946"/>
    </row>
    <row r="2947" spans="1:1" ht="14.1" customHeight="1">
      <c r="A2947"/>
    </row>
    <row r="2948" spans="1:1" ht="14.1" customHeight="1">
      <c r="A2948"/>
    </row>
    <row r="2949" spans="1:1" ht="14.1" customHeight="1">
      <c r="A2949"/>
    </row>
    <row r="2950" spans="1:1" ht="14.1" customHeight="1">
      <c r="A2950"/>
    </row>
    <row r="2951" spans="1:1" ht="14.1" customHeight="1">
      <c r="A2951"/>
    </row>
    <row r="2952" spans="1:1" ht="14.1" customHeight="1">
      <c r="A2952"/>
    </row>
    <row r="2953" spans="1:1" ht="14.1" customHeight="1">
      <c r="A2953"/>
    </row>
    <row r="2954" spans="1:1" ht="14.1" customHeight="1">
      <c r="A2954"/>
    </row>
    <row r="2955" spans="1:1" ht="14.1" customHeight="1">
      <c r="A2955"/>
    </row>
    <row r="2956" spans="1:1" ht="14.1" customHeight="1">
      <c r="A2956"/>
    </row>
    <row r="2957" spans="1:1" ht="14.1" customHeight="1">
      <c r="A2957"/>
    </row>
    <row r="2958" spans="1:1" ht="14.1" customHeight="1">
      <c r="A2958"/>
    </row>
    <row r="2959" spans="1:1" ht="14.1" customHeight="1">
      <c r="A2959"/>
    </row>
    <row r="2960" spans="1:1" ht="14.1" customHeight="1">
      <c r="A2960"/>
    </row>
    <row r="2961" spans="1:1" ht="14.1" customHeight="1">
      <c r="A2961"/>
    </row>
    <row r="2962" spans="1:1" ht="14.1" customHeight="1">
      <c r="A2962"/>
    </row>
    <row r="2963" spans="1:1" ht="14.1" customHeight="1">
      <c r="A2963"/>
    </row>
    <row r="2964" spans="1:1" ht="14.1" customHeight="1">
      <c r="A2964"/>
    </row>
    <row r="2965" spans="1:1" ht="14.1" customHeight="1">
      <c r="A2965"/>
    </row>
    <row r="2966" spans="1:1" ht="14.1" customHeight="1">
      <c r="A2966"/>
    </row>
    <row r="2967" spans="1:1" ht="14.1" customHeight="1">
      <c r="A2967"/>
    </row>
    <row r="2968" spans="1:1" ht="14.1" customHeight="1">
      <c r="A2968"/>
    </row>
    <row r="2969" spans="1:1" ht="14.1" customHeight="1">
      <c r="A2969"/>
    </row>
    <row r="2970" spans="1:1" ht="14.1" customHeight="1">
      <c r="A2970"/>
    </row>
    <row r="2971" spans="1:1" ht="14.1" customHeight="1">
      <c r="A2971"/>
    </row>
    <row r="2972" spans="1:1" ht="14.1" customHeight="1">
      <c r="A2972"/>
    </row>
    <row r="2973" spans="1:1" ht="14.1" customHeight="1">
      <c r="A2973"/>
    </row>
    <row r="2974" spans="1:1" ht="14.1" customHeight="1">
      <c r="A2974"/>
    </row>
    <row r="2975" spans="1:1" ht="14.1" customHeight="1">
      <c r="A2975"/>
    </row>
    <row r="2976" spans="1:1" ht="14.1" customHeight="1">
      <c r="A2976"/>
    </row>
    <row r="2977" spans="1:1" ht="14.1" customHeight="1">
      <c r="A2977"/>
    </row>
    <row r="2978" spans="1:1" ht="14.1" customHeight="1">
      <c r="A2978"/>
    </row>
    <row r="2979" spans="1:1" ht="14.1" customHeight="1">
      <c r="A2979"/>
    </row>
    <row r="2980" spans="1:1" ht="14.1" customHeight="1">
      <c r="A2980"/>
    </row>
    <row r="2981" spans="1:1" ht="14.1" customHeight="1">
      <c r="A2981"/>
    </row>
    <row r="2982" spans="1:1" ht="14.1" customHeight="1">
      <c r="A2982"/>
    </row>
    <row r="2983" spans="1:1" ht="14.1" customHeight="1">
      <c r="A2983"/>
    </row>
    <row r="2984" spans="1:1" ht="14.1" customHeight="1">
      <c r="A2984"/>
    </row>
    <row r="2985" spans="1:1" ht="14.1" customHeight="1">
      <c r="A2985"/>
    </row>
    <row r="2986" spans="1:1" ht="14.1" customHeight="1">
      <c r="A2986"/>
    </row>
    <row r="2987" spans="1:1" ht="14.1" customHeight="1">
      <c r="A2987"/>
    </row>
    <row r="2988" spans="1:1" ht="14.1" customHeight="1">
      <c r="A2988"/>
    </row>
    <row r="2989" spans="1:1" ht="14.1" customHeight="1">
      <c r="A2989"/>
    </row>
    <row r="2990" spans="1:1" ht="14.1" customHeight="1">
      <c r="A2990"/>
    </row>
    <row r="2991" spans="1:1" ht="14.1" customHeight="1">
      <c r="A2991"/>
    </row>
    <row r="2992" spans="1:1" ht="14.1" customHeight="1">
      <c r="A2992"/>
    </row>
    <row r="2993" spans="1:1" ht="14.1" customHeight="1">
      <c r="A2993"/>
    </row>
    <row r="2994" spans="1:1" ht="14.1" customHeight="1">
      <c r="A2994"/>
    </row>
    <row r="2995" spans="1:1" ht="14.1" customHeight="1">
      <c r="A2995"/>
    </row>
    <row r="2996" spans="1:1" ht="14.1" customHeight="1">
      <c r="A2996"/>
    </row>
    <row r="2997" spans="1:1" ht="14.1" customHeight="1">
      <c r="A2997"/>
    </row>
    <row r="2998" spans="1:1" ht="14.1" customHeight="1">
      <c r="A2998"/>
    </row>
    <row r="2999" spans="1:1" ht="14.1" customHeight="1">
      <c r="A2999"/>
    </row>
    <row r="3000" spans="1:1" ht="14.1" customHeight="1">
      <c r="A3000"/>
    </row>
    <row r="3001" spans="1:1" ht="14.1" customHeight="1">
      <c r="A3001"/>
    </row>
    <row r="3002" spans="1:1" ht="14.1" customHeight="1">
      <c r="A3002"/>
    </row>
    <row r="3003" spans="1:1" ht="14.1" customHeight="1">
      <c r="A3003"/>
    </row>
    <row r="3004" spans="1:1" ht="14.1" customHeight="1">
      <c r="A3004"/>
    </row>
    <row r="3005" spans="1:1" ht="14.1" customHeight="1">
      <c r="A3005"/>
    </row>
    <row r="3006" spans="1:1" ht="14.1" customHeight="1">
      <c r="A3006"/>
    </row>
    <row r="3007" spans="1:1" ht="14.1" customHeight="1">
      <c r="A3007"/>
    </row>
    <row r="3008" spans="1:1" ht="14.1" customHeight="1">
      <c r="A3008"/>
    </row>
    <row r="3009" spans="1:1" ht="14.1" customHeight="1">
      <c r="A3009"/>
    </row>
    <row r="3010" spans="1:1" ht="14.1" customHeight="1">
      <c r="A3010"/>
    </row>
    <row r="3011" spans="1:1" ht="14.1" customHeight="1">
      <c r="A3011"/>
    </row>
    <row r="3012" spans="1:1" ht="14.1" customHeight="1">
      <c r="A3012"/>
    </row>
    <row r="3013" spans="1:1" ht="14.1" customHeight="1">
      <c r="A3013"/>
    </row>
    <row r="3014" spans="1:1" ht="14.1" customHeight="1">
      <c r="A3014"/>
    </row>
    <row r="3015" spans="1:1" ht="14.1" customHeight="1">
      <c r="A3015"/>
    </row>
    <row r="3016" spans="1:1" ht="14.1" customHeight="1">
      <c r="A3016"/>
    </row>
    <row r="3017" spans="1:1" ht="14.1" customHeight="1">
      <c r="A3017"/>
    </row>
    <row r="3018" spans="1:1" ht="14.1" customHeight="1">
      <c r="A3018"/>
    </row>
    <row r="3019" spans="1:1" ht="14.1" customHeight="1">
      <c r="A3019"/>
    </row>
    <row r="3020" spans="1:1" ht="14.1" customHeight="1">
      <c r="A3020"/>
    </row>
    <row r="3021" spans="1:1" ht="14.1" customHeight="1">
      <c r="A3021"/>
    </row>
    <row r="3022" spans="1:1" ht="14.1" customHeight="1">
      <c r="A3022"/>
    </row>
    <row r="3023" spans="1:1" ht="14.1" customHeight="1">
      <c r="A3023"/>
    </row>
    <row r="3024" spans="1:1" ht="14.1" customHeight="1">
      <c r="A3024"/>
    </row>
    <row r="3025" spans="1:1" ht="14.1" customHeight="1">
      <c r="A3025"/>
    </row>
    <row r="3026" spans="1:1" ht="14.1" customHeight="1">
      <c r="A3026"/>
    </row>
    <row r="3027" spans="1:1" ht="14.1" customHeight="1">
      <c r="A3027"/>
    </row>
    <row r="3028" spans="1:1" ht="14.1" customHeight="1">
      <c r="A3028"/>
    </row>
    <row r="3029" spans="1:1" ht="14.1" customHeight="1">
      <c r="A3029"/>
    </row>
    <row r="3030" spans="1:1" ht="14.1" customHeight="1">
      <c r="A3030"/>
    </row>
    <row r="3031" spans="1:1" ht="14.1" customHeight="1">
      <c r="A3031"/>
    </row>
    <row r="3032" spans="1:1" ht="14.1" customHeight="1">
      <c r="A3032"/>
    </row>
    <row r="3033" spans="1:1" ht="14.1" customHeight="1">
      <c r="A3033"/>
    </row>
    <row r="3034" spans="1:1" ht="14.1" customHeight="1">
      <c r="A3034"/>
    </row>
  </sheetData>
  <sortState ref="A354:D384">
    <sortCondition ref="A354"/>
  </sortState>
  <conditionalFormatting sqref="A3035:A1048576 A3:A98">
    <cfRule type="duplicateValues" dxfId="2" priority="3"/>
  </conditionalFormatting>
  <conditionalFormatting sqref="A3035:A1048576 A1:A328">
    <cfRule type="duplicateValues" dxfId="1" priority="2"/>
  </conditionalFormatting>
  <conditionalFormatting sqref="A3035:A1048576 A1:A328 A357:A374">
    <cfRule type="duplicateValues" dxfId="0" priority="1"/>
  </conditionalFormatting>
  <printOptions horizontalCentered="1" gridLines="1"/>
  <pageMargins left="0.45" right="0.45" top="0.5" bottom="0.5" header="0.3" footer="0.3"/>
  <pageSetup paperSize="9" orientation="portrait" horizontalDpi="4294967295" verticalDpi="4294967295" r:id="rId1"/>
  <headerFooter>
    <oddHeader>&amp;C&amp;"Tahoma,Bold"&amp;10SOME CODES USED IN THE PROPOSED BUDGET 2020</oddHeader>
    <oddFooter>Page &amp;P of &amp;N</oddFooter>
  </headerFooter>
</worksheet>
</file>

<file path=xl/worksheets/sheet17.xml><?xml version="1.0" encoding="utf-8"?>
<worksheet xmlns="http://schemas.openxmlformats.org/spreadsheetml/2006/main" xmlns:r="http://schemas.openxmlformats.org/officeDocument/2006/relationships">
  <dimension ref="A1:G32"/>
  <sheetViews>
    <sheetView zoomScale="190" zoomScaleNormal="190" workbookViewId="0">
      <selection activeCell="G2" sqref="G1:G1048576"/>
    </sheetView>
  </sheetViews>
  <sheetFormatPr defaultColWidth="9.140625" defaultRowHeight="12.75"/>
  <cols>
    <col min="1" max="1" width="1.5703125" style="2" customWidth="1"/>
    <col min="2" max="2" width="9.140625" style="2" customWidth="1"/>
    <col min="3" max="3" width="34.5703125" style="2" bestFit="1" customWidth="1"/>
    <col min="4" max="4" width="18.28515625" style="95" customWidth="1"/>
    <col min="5" max="6" width="17.7109375" style="2" customWidth="1"/>
    <col min="7" max="7" width="17.7109375" style="96" customWidth="1"/>
    <col min="8" max="16384" width="9.140625" style="2"/>
  </cols>
  <sheetData>
    <row r="1" spans="1:7">
      <c r="A1" s="554" t="s">
        <v>1120</v>
      </c>
      <c r="B1" s="554"/>
      <c r="C1" s="554"/>
      <c r="D1" s="554"/>
      <c r="E1" s="554"/>
      <c r="F1" s="554"/>
      <c r="G1" s="554"/>
    </row>
    <row r="2" spans="1:7" ht="25.5">
      <c r="A2" s="555" t="s">
        <v>1043</v>
      </c>
      <c r="B2" s="556"/>
      <c r="C2" s="556" t="s">
        <v>1010</v>
      </c>
      <c r="D2" s="60" t="s">
        <v>1121</v>
      </c>
      <c r="E2" s="61" t="s">
        <v>1122</v>
      </c>
      <c r="F2" s="62" t="s">
        <v>1123</v>
      </c>
      <c r="G2" s="63" t="s">
        <v>1124</v>
      </c>
    </row>
    <row r="3" spans="1:7">
      <c r="A3" s="557"/>
      <c r="B3" s="558"/>
      <c r="C3" s="558"/>
      <c r="D3" s="64" t="s">
        <v>1011</v>
      </c>
      <c r="E3" s="65" t="s">
        <v>1011</v>
      </c>
      <c r="F3" s="66" t="s">
        <v>1011</v>
      </c>
      <c r="G3" s="66" t="s">
        <v>1011</v>
      </c>
    </row>
    <row r="4" spans="1:7">
      <c r="A4" s="67" t="s">
        <v>1041</v>
      </c>
      <c r="B4" s="68">
        <v>31010100</v>
      </c>
      <c r="C4" s="68" t="s">
        <v>1012</v>
      </c>
      <c r="D4" s="69">
        <v>2500000000</v>
      </c>
      <c r="E4" s="70">
        <v>13117944830</v>
      </c>
      <c r="F4" s="71">
        <v>13117944830</v>
      </c>
      <c r="G4" s="47">
        <v>8514233080</v>
      </c>
    </row>
    <row r="5" spans="1:7">
      <c r="A5" s="72"/>
      <c r="B5" s="73"/>
      <c r="C5" s="73" t="s">
        <v>1013</v>
      </c>
      <c r="D5" s="74"/>
      <c r="E5" s="75"/>
      <c r="F5" s="76"/>
      <c r="G5" s="47"/>
    </row>
    <row r="6" spans="1:7">
      <c r="A6" s="72" t="s">
        <v>1042</v>
      </c>
      <c r="B6" s="73">
        <v>12000000</v>
      </c>
      <c r="C6" s="73" t="s">
        <v>1018</v>
      </c>
      <c r="D6" s="74">
        <v>5442495668</v>
      </c>
      <c r="E6" s="75">
        <v>5126384505</v>
      </c>
      <c r="F6" s="76">
        <v>2989138152</v>
      </c>
      <c r="G6" s="47">
        <v>4375408501</v>
      </c>
    </row>
    <row r="7" spans="1:7">
      <c r="A7" s="72"/>
      <c r="B7" s="73">
        <v>11010101</v>
      </c>
      <c r="C7" s="73" t="s">
        <v>1019</v>
      </c>
      <c r="D7" s="74">
        <v>51190649751</v>
      </c>
      <c r="E7" s="75">
        <v>47069103917</v>
      </c>
      <c r="F7" s="76">
        <v>31589945800</v>
      </c>
      <c r="G7" s="47">
        <v>43095458123</v>
      </c>
    </row>
    <row r="8" spans="1:7">
      <c r="A8" s="72"/>
      <c r="B8" s="73">
        <v>11010201</v>
      </c>
      <c r="C8" s="73" t="s">
        <v>1126</v>
      </c>
      <c r="D8" s="74">
        <f>11857193447+2950000000</f>
        <v>14807193447</v>
      </c>
      <c r="E8" s="75">
        <v>9933064581.1161308</v>
      </c>
      <c r="F8" s="76">
        <v>8400424677</v>
      </c>
      <c r="G8" s="47">
        <v>10181532747</v>
      </c>
    </row>
    <row r="9" spans="1:7">
      <c r="A9" s="72"/>
      <c r="B9" s="73">
        <v>11010301</v>
      </c>
      <c r="C9" s="73" t="s">
        <v>1044</v>
      </c>
      <c r="D9" s="74">
        <v>4201000000</v>
      </c>
      <c r="E9" s="75">
        <v>4201000000</v>
      </c>
      <c r="F9" s="76">
        <v>50696668</v>
      </c>
      <c r="G9" s="47">
        <v>1093164202</v>
      </c>
    </row>
    <row r="10" spans="1:7">
      <c r="A10" s="72"/>
      <c r="B10" s="73">
        <v>11010401</v>
      </c>
      <c r="C10" s="73" t="s">
        <v>1020</v>
      </c>
      <c r="D10" s="74">
        <v>1000000000</v>
      </c>
      <c r="E10" s="75">
        <v>1000000000</v>
      </c>
      <c r="F10" s="76">
        <v>0</v>
      </c>
      <c r="G10" s="47">
        <v>0</v>
      </c>
    </row>
    <row r="11" spans="1:7">
      <c r="A11" s="72"/>
      <c r="B11" s="73">
        <v>11010501</v>
      </c>
      <c r="C11" s="73" t="s">
        <v>1021</v>
      </c>
      <c r="D11" s="74">
        <v>516599000</v>
      </c>
      <c r="E11" s="75">
        <v>516599167</v>
      </c>
      <c r="F11" s="76">
        <v>0</v>
      </c>
      <c r="G11" s="47">
        <v>0</v>
      </c>
    </row>
    <row r="12" spans="1:7">
      <c r="A12" s="72"/>
      <c r="B12" s="77"/>
      <c r="C12" s="77" t="s">
        <v>1014</v>
      </c>
      <c r="D12" s="78">
        <f>SUM(D6:D11)</f>
        <v>77157937866</v>
      </c>
      <c r="E12" s="79">
        <f>SUM(E6:E11)</f>
        <v>67846152170.116135</v>
      </c>
      <c r="F12" s="80">
        <f>SUM(F6:F11)</f>
        <v>43030205297</v>
      </c>
      <c r="G12" s="48">
        <f>SUM(G6:G11)</f>
        <v>58745563573</v>
      </c>
    </row>
    <row r="13" spans="1:7">
      <c r="A13" s="72"/>
      <c r="B13" s="77"/>
      <c r="C13" s="77" t="s">
        <v>1015</v>
      </c>
      <c r="D13" s="78">
        <f>D4+D12</f>
        <v>79657937866</v>
      </c>
      <c r="E13" s="81">
        <f t="shared" ref="E13" si="0">E4+E12</f>
        <v>80964097000.116135</v>
      </c>
      <c r="F13" s="82">
        <f>F4+F12</f>
        <v>56148150127</v>
      </c>
      <c r="G13" s="82">
        <f>G4+G12</f>
        <v>67259796653</v>
      </c>
    </row>
    <row r="14" spans="1:7">
      <c r="A14" s="72" t="s">
        <v>1032</v>
      </c>
      <c r="B14" s="73"/>
      <c r="C14" s="73" t="s">
        <v>911</v>
      </c>
      <c r="D14" s="74">
        <v>15557578000</v>
      </c>
      <c r="E14" s="75">
        <v>5880000000</v>
      </c>
      <c r="F14" s="76">
        <v>4560599346</v>
      </c>
      <c r="G14" s="47">
        <v>8224321121</v>
      </c>
    </row>
    <row r="15" spans="1:7">
      <c r="A15" s="72" t="s">
        <v>1033</v>
      </c>
      <c r="B15" s="73"/>
      <c r="C15" s="77" t="s">
        <v>1016</v>
      </c>
      <c r="D15" s="74"/>
      <c r="E15" s="75"/>
      <c r="F15" s="76"/>
      <c r="G15" s="47"/>
    </row>
    <row r="16" spans="1:7">
      <c r="A16" s="72"/>
      <c r="B16" s="73"/>
      <c r="C16" s="73" t="s">
        <v>885</v>
      </c>
      <c r="D16" s="74">
        <v>29135296067.84</v>
      </c>
      <c r="E16" s="75">
        <v>25547900000</v>
      </c>
      <c r="F16" s="76">
        <v>16840774748</v>
      </c>
      <c r="G16" s="47">
        <v>20161129315</v>
      </c>
    </row>
    <row r="17" spans="1:7">
      <c r="A17" s="72"/>
      <c r="B17" s="73"/>
      <c r="C17" s="73" t="s">
        <v>886</v>
      </c>
      <c r="D17" s="74">
        <v>19749141286</v>
      </c>
      <c r="E17" s="75">
        <v>18841067000</v>
      </c>
      <c r="F17" s="76">
        <f>17281481710-F14</f>
        <v>12720882364</v>
      </c>
      <c r="G17" s="47">
        <f>22464489797-G14</f>
        <v>14240168676</v>
      </c>
    </row>
    <row r="18" spans="1:7">
      <c r="A18" s="72" t="s">
        <v>1034</v>
      </c>
      <c r="B18" s="73"/>
      <c r="C18" s="73" t="s">
        <v>1017</v>
      </c>
      <c r="D18" s="79">
        <f t="shared" ref="D18:E18" si="1">D14+SUM(D16:D17)</f>
        <v>64442015353.839996</v>
      </c>
      <c r="E18" s="79">
        <f t="shared" si="1"/>
        <v>50268967000</v>
      </c>
      <c r="F18" s="80">
        <f>F14+SUM(F16:F17)</f>
        <v>34122256458</v>
      </c>
      <c r="G18" s="80">
        <f>G14+SUM(G16:G17)</f>
        <v>42625619112</v>
      </c>
    </row>
    <row r="19" spans="1:7">
      <c r="A19" s="72" t="s">
        <v>1035</v>
      </c>
      <c r="B19" s="73"/>
      <c r="C19" s="73" t="s">
        <v>1022</v>
      </c>
      <c r="D19" s="74"/>
      <c r="E19" s="75"/>
      <c r="F19" s="76"/>
      <c r="G19" s="47"/>
    </row>
    <row r="20" spans="1:7">
      <c r="A20" s="72"/>
      <c r="B20" s="73"/>
      <c r="C20" s="73" t="s">
        <v>1023</v>
      </c>
      <c r="D20" s="78">
        <f>D13-D18</f>
        <v>15215922512.160004</v>
      </c>
      <c r="E20" s="78">
        <f t="shared" ref="E20" si="2">E13-E18</f>
        <v>30695130000.116135</v>
      </c>
      <c r="F20" s="83">
        <f>F13-F18</f>
        <v>22025893669</v>
      </c>
      <c r="G20" s="83">
        <f>G13-G18</f>
        <v>24634177541</v>
      </c>
    </row>
    <row r="21" spans="1:7">
      <c r="A21" s="72" t="s">
        <v>1036</v>
      </c>
      <c r="B21" s="73"/>
      <c r="C21" s="77" t="s">
        <v>733</v>
      </c>
      <c r="D21" s="74"/>
      <c r="E21" s="75"/>
      <c r="F21" s="76"/>
      <c r="G21" s="47"/>
    </row>
    <row r="22" spans="1:7">
      <c r="A22" s="72"/>
      <c r="B22" s="73">
        <v>13020300</v>
      </c>
      <c r="C22" s="73" t="s">
        <v>1024</v>
      </c>
      <c r="D22" s="74">
        <v>9747500000</v>
      </c>
      <c r="E22" s="75">
        <v>7535500000</v>
      </c>
      <c r="F22" s="76">
        <v>4287000000</v>
      </c>
      <c r="G22" s="47">
        <v>250000000</v>
      </c>
    </row>
    <row r="23" spans="1:7">
      <c r="A23" s="72"/>
      <c r="B23" s="73">
        <v>14030200</v>
      </c>
      <c r="C23" s="73" t="s">
        <v>1025</v>
      </c>
      <c r="D23" s="74">
        <v>0</v>
      </c>
      <c r="E23" s="75"/>
      <c r="F23" s="76">
        <v>0</v>
      </c>
      <c r="G23" s="47"/>
    </row>
    <row r="24" spans="1:7">
      <c r="A24" s="72"/>
      <c r="B24" s="73">
        <v>14030100</v>
      </c>
      <c r="C24" s="73" t="s">
        <v>735</v>
      </c>
      <c r="D24" s="74">
        <v>0</v>
      </c>
      <c r="E24" s="75">
        <v>2133000000</v>
      </c>
      <c r="F24" s="76">
        <v>700000000</v>
      </c>
      <c r="G24" s="47"/>
    </row>
    <row r="25" spans="1:7">
      <c r="A25" s="72"/>
      <c r="B25" s="73">
        <v>14040100</v>
      </c>
      <c r="C25" s="73" t="s">
        <v>1026</v>
      </c>
      <c r="D25" s="74">
        <v>0</v>
      </c>
      <c r="E25" s="75">
        <v>0</v>
      </c>
      <c r="F25" s="76">
        <v>600000000</v>
      </c>
      <c r="G25" s="47">
        <v>15506761412</v>
      </c>
    </row>
    <row r="26" spans="1:7">
      <c r="A26" s="72"/>
      <c r="B26" s="73">
        <v>14020200</v>
      </c>
      <c r="C26" s="73" t="s">
        <v>912</v>
      </c>
      <c r="D26" s="74">
        <v>4015000000</v>
      </c>
      <c r="E26" s="75">
        <v>1015000000</v>
      </c>
      <c r="F26" s="76">
        <v>4010000000</v>
      </c>
      <c r="G26" s="47"/>
    </row>
    <row r="27" spans="1:7">
      <c r="A27" s="72"/>
      <c r="B27" s="73"/>
      <c r="C27" s="77" t="s">
        <v>1027</v>
      </c>
      <c r="D27" s="78">
        <f>SUM(D22:D26)</f>
        <v>13762500000</v>
      </c>
      <c r="E27" s="84">
        <f t="shared" ref="E27:F27" si="3">SUM(E22:E26)</f>
        <v>10683500000</v>
      </c>
      <c r="F27" s="85">
        <f t="shared" si="3"/>
        <v>9597000000</v>
      </c>
      <c r="G27" s="47">
        <f>SUM(G22:G26)</f>
        <v>15756761412</v>
      </c>
    </row>
    <row r="28" spans="1:7">
      <c r="A28" s="72"/>
      <c r="B28" s="73"/>
      <c r="C28" s="77" t="s">
        <v>1028</v>
      </c>
      <c r="D28" s="78">
        <f>D13+D27</f>
        <v>93420437866</v>
      </c>
      <c r="E28" s="84">
        <f t="shared" ref="E28:G28" si="4">E13+E27</f>
        <v>91647597000.116135</v>
      </c>
      <c r="F28" s="85">
        <f t="shared" si="4"/>
        <v>65745150127</v>
      </c>
      <c r="G28" s="85">
        <f t="shared" si="4"/>
        <v>83016558065</v>
      </c>
    </row>
    <row r="29" spans="1:7" s="103" customFormat="1">
      <c r="A29" s="97"/>
      <c r="B29" s="98"/>
      <c r="C29" s="98" t="s">
        <v>1125</v>
      </c>
      <c r="D29" s="99">
        <f>D32-D28</f>
        <v>7609237487.9499969</v>
      </c>
      <c r="E29" s="100"/>
      <c r="F29" s="101"/>
      <c r="G29" s="102"/>
    </row>
    <row r="30" spans="1:7">
      <c r="A30" s="72"/>
      <c r="B30" s="73"/>
      <c r="C30" s="77" t="s">
        <v>1029</v>
      </c>
      <c r="D30" s="74">
        <f>D18</f>
        <v>64442015353.839996</v>
      </c>
      <c r="E30" s="74">
        <f>E18</f>
        <v>50268967000</v>
      </c>
      <c r="F30" s="86">
        <f>F18</f>
        <v>34122256458</v>
      </c>
      <c r="G30" s="74">
        <f>G18</f>
        <v>42625619112</v>
      </c>
    </row>
    <row r="31" spans="1:7">
      <c r="A31" s="72" t="s">
        <v>1037</v>
      </c>
      <c r="B31" s="73"/>
      <c r="C31" s="77" t="s">
        <v>1030</v>
      </c>
      <c r="D31" s="74">
        <v>36587660000.110001</v>
      </c>
      <c r="E31" s="87">
        <f>E20+E27</f>
        <v>41378630000.116135</v>
      </c>
      <c r="F31" s="88">
        <v>22017484651</v>
      </c>
      <c r="G31" s="47">
        <v>26828452447</v>
      </c>
    </row>
    <row r="32" spans="1:7">
      <c r="A32" s="89" t="s">
        <v>1038</v>
      </c>
      <c r="B32" s="90"/>
      <c r="C32" s="91" t="s">
        <v>1031</v>
      </c>
      <c r="D32" s="92">
        <f>SUM(D30:D31)</f>
        <v>101029675353.95</v>
      </c>
      <c r="E32" s="93">
        <f>SUM(E30:E31)</f>
        <v>91647597000.116135</v>
      </c>
      <c r="F32" s="94">
        <f>SUM(F30:F31)</f>
        <v>56139741109</v>
      </c>
      <c r="G32" s="94">
        <f>SUM(G30:G31)</f>
        <v>69454071559</v>
      </c>
    </row>
  </sheetData>
  <mergeCells count="3">
    <mergeCell ref="A1:G1"/>
    <mergeCell ref="A2:B3"/>
    <mergeCell ref="C2:C3"/>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6">
    <pageSetUpPr fitToPage="1"/>
  </sheetPr>
  <dimension ref="A1:IR97"/>
  <sheetViews>
    <sheetView view="pageLayout" topLeftCell="A55" workbookViewId="0">
      <selection activeCell="C8" sqref="C8"/>
    </sheetView>
  </sheetViews>
  <sheetFormatPr defaultRowHeight="12.75"/>
  <cols>
    <col min="1" max="1" width="12.85546875" style="2" customWidth="1"/>
    <col min="2" max="2" width="35.85546875" style="2" bestFit="1" customWidth="1"/>
    <col min="3" max="3" width="17.7109375" style="2" customWidth="1"/>
    <col min="4" max="5" width="17.28515625" style="2" bestFit="1" customWidth="1"/>
    <col min="6" max="16384" width="9.140625" style="2"/>
  </cols>
  <sheetData>
    <row r="1" spans="1:5">
      <c r="A1" s="492" t="s">
        <v>1067</v>
      </c>
      <c r="B1" s="493"/>
      <c r="C1" s="493"/>
      <c r="D1" s="493"/>
      <c r="E1" s="494"/>
    </row>
    <row r="2" spans="1:5" s="403" customFormat="1" ht="41.25" customHeight="1">
      <c r="A2" s="495" t="s">
        <v>166</v>
      </c>
      <c r="B2" s="496" t="s">
        <v>1002</v>
      </c>
      <c r="C2" s="210" t="s">
        <v>1160</v>
      </c>
      <c r="D2" s="210" t="s">
        <v>1101</v>
      </c>
      <c r="E2" s="248" t="s">
        <v>1102</v>
      </c>
    </row>
    <row r="3" spans="1:5" s="406" customFormat="1" ht="10.5" customHeight="1">
      <c r="A3" s="495"/>
      <c r="B3" s="496"/>
      <c r="C3" s="404" t="s">
        <v>1011</v>
      </c>
      <c r="D3" s="404" t="s">
        <v>1011</v>
      </c>
      <c r="E3" s="405" t="s">
        <v>1011</v>
      </c>
    </row>
    <row r="4" spans="1:5">
      <c r="A4" s="249" t="s">
        <v>465</v>
      </c>
      <c r="B4" s="250" t="s">
        <v>993</v>
      </c>
      <c r="C4" s="251">
        <f>Summary!I28</f>
        <v>500000000</v>
      </c>
      <c r="D4" s="251">
        <f>SUMIFS(Capital!I$4:I$801,Capital!$C$4:$C$801,"Total",Capital!$A$4:$A$801,'Approp. II'!$A4)</f>
        <v>177975000</v>
      </c>
      <c r="E4" s="252">
        <f>SUMIFS(Capital!J$4:J$801,Capital!$C$4:$C$801,"Total",Capital!$A$4:$A$801,'Approp. II'!$A4)</f>
        <v>126802950</v>
      </c>
    </row>
    <row r="5" spans="1:5">
      <c r="A5" s="249" t="s">
        <v>467</v>
      </c>
      <c r="B5" s="250" t="s">
        <v>966</v>
      </c>
      <c r="C5" s="251">
        <f>Summary!I30</f>
        <v>2581000000</v>
      </c>
      <c r="D5" s="251">
        <f>SUMIFS(Capital!I$4:I$801,Capital!$C$4:$C$801,"Total",Capital!$A$4:$A$801,'Approp. II'!$A5)</f>
        <v>70000000</v>
      </c>
      <c r="E5" s="252">
        <f>SUMIFS(Capital!J$4:J$801,Capital!$C$4:$C$801,"Total",Capital!$A$4:$A$801,'Approp. II'!$A5)</f>
        <v>57000000</v>
      </c>
    </row>
    <row r="6" spans="1:5">
      <c r="A6" s="253" t="s">
        <v>405</v>
      </c>
      <c r="B6" s="250" t="s">
        <v>1003</v>
      </c>
      <c r="C6" s="251">
        <f>Summary!I31</f>
        <v>0</v>
      </c>
      <c r="D6" s="251">
        <f>SUMIFS(Capital!I$4:I$801,Capital!$C$4:$C$801,"Total",Capital!$A$4:$A$801,'Approp. II'!$A6)</f>
        <v>2599000000</v>
      </c>
      <c r="E6" s="252">
        <f>SUMIFS(Capital!J$4:J$801,Capital!$C$4:$C$801,"Total",Capital!$A$4:$A$801,'Approp. II'!$A6)</f>
        <v>1530702189</v>
      </c>
    </row>
    <row r="7" spans="1:5">
      <c r="A7" s="249" t="s">
        <v>766</v>
      </c>
      <c r="B7" s="250" t="s">
        <v>217</v>
      </c>
      <c r="C7" s="251">
        <f>Summary!I40</f>
        <v>5000000</v>
      </c>
      <c r="D7" s="251">
        <f>SUMIFS(Capital!I$4:I$801,Capital!$C$4:$C$801,"Total",Capital!$A$4:$A$801,'Approp. II'!$A7)</f>
        <v>25000000</v>
      </c>
      <c r="E7" s="252">
        <f>SUMIFS(Capital!J$4:J$801,Capital!$C$4:$C$801,"Total",Capital!$A$4:$A$801,'Approp. II'!$A7)</f>
        <v>15000000</v>
      </c>
    </row>
    <row r="8" spans="1:5">
      <c r="A8" s="249" t="s">
        <v>767</v>
      </c>
      <c r="B8" s="250" t="s">
        <v>899</v>
      </c>
      <c r="C8" s="251">
        <f>Summary!I41</f>
        <v>83000000</v>
      </c>
      <c r="D8" s="251">
        <f>SUMIFS(Capital!I$4:I$801,Capital!$C$4:$C$801,"Total",Capital!$A$4:$A$801,'Approp. II'!$A8)</f>
        <v>5000000</v>
      </c>
      <c r="E8" s="252">
        <f>SUMIFS(Capital!J$4:J$801,Capital!$C$4:$C$801,"Total",Capital!$A$4:$A$801,'Approp. II'!$A8)</f>
        <v>0</v>
      </c>
    </row>
    <row r="9" spans="1:5">
      <c r="A9" s="249" t="s">
        <v>368</v>
      </c>
      <c r="B9" s="250" t="s">
        <v>900</v>
      </c>
      <c r="C9" s="251">
        <f>Summary!I42</f>
        <v>799500000</v>
      </c>
      <c r="D9" s="251">
        <f>SUMIFS(Capital!I$4:I$801,Capital!$C$4:$C$801,"Total",Capital!$A$4:$A$801,'Approp. II'!$A9)</f>
        <v>85000000</v>
      </c>
      <c r="E9" s="252">
        <f>SUMIFS(Capital!J$4:J$801,Capital!$C$4:$C$801,"Total",Capital!$A$4:$A$801,'Approp. II'!$A9)</f>
        <v>0</v>
      </c>
    </row>
    <row r="10" spans="1:5">
      <c r="A10" s="253" t="s">
        <v>771</v>
      </c>
      <c r="B10" s="250" t="s">
        <v>967</v>
      </c>
      <c r="C10" s="251">
        <f>Summary!I43</f>
        <v>0</v>
      </c>
      <c r="D10" s="251">
        <f>SUMIFS(Capital!I$4:I$801,Capital!$C$4:$C$801,"Total",Capital!$A$4:$A$801,'Approp. II'!$A10)</f>
        <v>147000000</v>
      </c>
      <c r="E10" s="252">
        <f>SUMIFS(Capital!J$4:J$801,Capital!$C$4:$C$801,"Total",Capital!$A$4:$A$801,'Approp. II'!$A10)</f>
        <v>43020000</v>
      </c>
    </row>
    <row r="11" spans="1:5">
      <c r="A11" s="253" t="s">
        <v>335</v>
      </c>
      <c r="B11" s="250" t="s">
        <v>1004</v>
      </c>
      <c r="C11" s="251">
        <f>Summary!I45</f>
        <v>90000000</v>
      </c>
      <c r="D11" s="251">
        <f>SUMIFS(Capital!I$4:I$801,Capital!$C$4:$C$801,"Total",Capital!$A$4:$A$801,'Approp. II'!$A11)</f>
        <v>254000000</v>
      </c>
      <c r="E11" s="252">
        <f>SUMIFS(Capital!J$4:J$801,Capital!$C$4:$C$801,"Total",Capital!$A$4:$A$801,'Approp. II'!$A11)</f>
        <v>75524906</v>
      </c>
    </row>
    <row r="12" spans="1:5">
      <c r="A12" s="253" t="s">
        <v>338</v>
      </c>
      <c r="B12" s="250" t="s">
        <v>994</v>
      </c>
      <c r="C12" s="251">
        <f>Summary!I46</f>
        <v>67000000</v>
      </c>
      <c r="D12" s="251">
        <f>SUMIFS(Capital!I$4:I$801,Capital!$C$4:$C$801,"Total",Capital!$A$4:$A$801,'Approp. II'!$A12)</f>
        <v>95000000</v>
      </c>
      <c r="E12" s="252">
        <f>SUMIFS(Capital!J$4:J$801,Capital!$C$4:$C$801,"Total",Capital!$A$4:$A$801,'Approp. II'!$A12)</f>
        <v>0</v>
      </c>
    </row>
    <row r="13" spans="1:5">
      <c r="A13" s="253" t="s">
        <v>337</v>
      </c>
      <c r="B13" s="250" t="s">
        <v>995</v>
      </c>
      <c r="C13" s="251">
        <f>Summary!I47</f>
        <v>60000000</v>
      </c>
      <c r="D13" s="251">
        <f>SUMIFS(Capital!I$4:I$801,Capital!$C$4:$C$801,"Total",Capital!$A$4:$A$801,'Approp. II'!$A13)</f>
        <v>72000000</v>
      </c>
      <c r="E13" s="252">
        <f>SUMIFS(Capital!J$4:J$801,Capital!$C$4:$C$801,"Total",Capital!$A$4:$A$801,'Approp. II'!$A13)</f>
        <v>0</v>
      </c>
    </row>
    <row r="14" spans="1:5">
      <c r="A14" s="249" t="s">
        <v>587</v>
      </c>
      <c r="B14" s="250" t="s">
        <v>901</v>
      </c>
      <c r="C14" s="251">
        <f>Summary!I48</f>
        <v>22000000</v>
      </c>
      <c r="D14" s="251">
        <f>SUMIFS(Capital!I$4:I$801,Capital!$C$4:$C$801,"Total",Capital!$A$4:$A$801,'Approp. II'!$A14)</f>
        <v>59600000</v>
      </c>
      <c r="E14" s="252">
        <f>SUMIFS(Capital!J$4:J$801,Capital!$C$4:$C$801,"Total",Capital!$A$4:$A$801,'Approp. II'!$A14)</f>
        <v>500000</v>
      </c>
    </row>
    <row r="15" spans="1:5">
      <c r="A15" s="253" t="s">
        <v>515</v>
      </c>
      <c r="B15" s="250" t="s">
        <v>902</v>
      </c>
      <c r="C15" s="251">
        <f>Summary!I49</f>
        <v>72000000</v>
      </c>
      <c r="D15" s="251">
        <f>SUMIFS(Capital!I$4:I$801,Capital!$C$4:$C$801,"Total",Capital!$A$4:$A$801,'Approp. II'!$A15)</f>
        <v>22000000</v>
      </c>
      <c r="E15" s="252">
        <f>SUMIFS(Capital!J$4:J$801,Capital!$C$4:$C$801,"Total",Capital!$A$4:$A$801,'Approp. II'!$A15)</f>
        <v>0</v>
      </c>
    </row>
    <row r="16" spans="1:5">
      <c r="A16" s="253" t="s">
        <v>30</v>
      </c>
      <c r="B16" s="250" t="s">
        <v>903</v>
      </c>
      <c r="C16" s="251">
        <f>Summary!I50</f>
        <v>630000000</v>
      </c>
      <c r="D16" s="251">
        <f>SUMIFS(Capital!I$4:I$801,Capital!$C$4:$C$801,"Total",Capital!$A$4:$A$801,'Approp. II'!$A16)</f>
        <v>85000000</v>
      </c>
      <c r="E16" s="252">
        <f>SUMIFS(Capital!J$4:J$801,Capital!$C$4:$C$801,"Total",Capital!$A$4:$A$801,'Approp. II'!$A16)</f>
        <v>4540000</v>
      </c>
    </row>
    <row r="17" spans="1:5">
      <c r="A17" s="253" t="s">
        <v>423</v>
      </c>
      <c r="B17" s="250" t="s">
        <v>996</v>
      </c>
      <c r="C17" s="251">
        <f>Summary!I51</f>
        <v>31800000</v>
      </c>
      <c r="D17" s="251">
        <f>SUMIFS(Capital!I$4:I$801,Capital!$C$4:$C$801,"Total",Capital!$A$4:$A$801,'Approp. II'!$A17)</f>
        <v>581500000</v>
      </c>
      <c r="E17" s="252">
        <f>SUMIFS(Capital!J$4:J$801,Capital!$C$4:$C$801,"Total",Capital!$A$4:$A$801,'Approp. II'!$A17)</f>
        <v>386745628</v>
      </c>
    </row>
    <row r="18" spans="1:5">
      <c r="A18" s="253" t="s">
        <v>598</v>
      </c>
      <c r="B18" s="250" t="s">
        <v>997</v>
      </c>
      <c r="C18" s="251">
        <f>Summary!I52</f>
        <v>30000000</v>
      </c>
      <c r="D18" s="251">
        <f>SUMIFS(Capital!I$4:I$801,Capital!$C$4:$C$801,"Total",Capital!$A$4:$A$801,'Approp. II'!$A18)</f>
        <v>30000000</v>
      </c>
      <c r="E18" s="252">
        <f>SUMIFS(Capital!J$4:J$801,Capital!$C$4:$C$801,"Total",Capital!$A$4:$A$801,'Approp. II'!$A18)</f>
        <v>0</v>
      </c>
    </row>
    <row r="19" spans="1:5">
      <c r="A19" s="254" t="s">
        <v>370</v>
      </c>
      <c r="B19" s="250" t="s">
        <v>904</v>
      </c>
      <c r="C19" s="251">
        <f>Summary!I53</f>
        <v>20000000</v>
      </c>
      <c r="D19" s="251">
        <f>SUMIFS(Capital!I$4:I$801,Capital!$C$4:$C$801,"Total",Capital!$A$4:$A$801,'Approp. II'!$A19)</f>
        <v>36000000</v>
      </c>
      <c r="E19" s="252">
        <f>SUMIFS(Capital!J$4:J$801,Capital!$C$4:$C$801,"Total",Capital!$A$4:$A$801,'Approp. II'!$A19)</f>
        <v>0</v>
      </c>
    </row>
    <row r="20" spans="1:5">
      <c r="A20" s="249" t="s">
        <v>473</v>
      </c>
      <c r="B20" s="250" t="s">
        <v>905</v>
      </c>
      <c r="C20" s="251">
        <f>Summary!I54</f>
        <v>26000000</v>
      </c>
      <c r="D20" s="251">
        <f>SUMIFS(Capital!I$4:I$801,Capital!$C$4:$C$801,"Total",Capital!$A$4:$A$801,'Approp. II'!$A20)</f>
        <v>20000000</v>
      </c>
      <c r="E20" s="252">
        <f>SUMIFS(Capital!J$4:J$801,Capital!$C$4:$C$801,"Total",Capital!$A$4:$A$801,'Approp. II'!$A20)</f>
        <v>0</v>
      </c>
    </row>
    <row r="21" spans="1:5">
      <c r="A21" s="249" t="s">
        <v>474</v>
      </c>
      <c r="B21" s="250" t="s">
        <v>906</v>
      </c>
      <c r="C21" s="251">
        <f>Summary!I55</f>
        <v>100000000</v>
      </c>
      <c r="D21" s="251">
        <f>SUMIFS(Capital!I$4:I$801,Capital!$C$4:$C$801,"Total",Capital!$A$4:$A$801,'Approp. II'!$A21)</f>
        <v>23706000</v>
      </c>
      <c r="E21" s="252">
        <f>SUMIFS(Capital!J$4:J$801,Capital!$C$4:$C$801,"Total",Capital!$A$4:$A$801,'Approp. II'!$A21)</f>
        <v>0</v>
      </c>
    </row>
    <row r="22" spans="1:5">
      <c r="A22" s="253" t="s">
        <v>481</v>
      </c>
      <c r="B22" s="250" t="s">
        <v>1006</v>
      </c>
      <c r="C22" s="251">
        <f>Summary!I56</f>
        <v>0</v>
      </c>
      <c r="D22" s="251">
        <f>SUMIFS(Capital!I$4:I$801,Capital!$C$4:$C$801,"Total",Capital!$A$4:$A$801,'Approp. II'!$A22)</f>
        <v>103000000</v>
      </c>
      <c r="E22" s="252">
        <f>SUMIFS(Capital!J$4:J$801,Capital!$C$4:$C$801,"Total",Capital!$A$4:$A$801,'Approp. II'!$A22)</f>
        <v>13518000</v>
      </c>
    </row>
    <row r="23" spans="1:5">
      <c r="A23" s="253" t="s">
        <v>349</v>
      </c>
      <c r="B23" s="250" t="s">
        <v>969</v>
      </c>
      <c r="C23" s="251">
        <f>Summary!I58</f>
        <v>330000000</v>
      </c>
      <c r="D23" s="251">
        <f>SUMIFS(Capital!I$4:I$801,Capital!$C$4:$C$801,"Total",Capital!$A$4:$A$801,'Approp. II'!$A23)</f>
        <v>75000000</v>
      </c>
      <c r="E23" s="252">
        <f>SUMIFS(Capital!J$4:J$801,Capital!$C$4:$C$801,"Total",Capital!$A$4:$A$801,'Approp. II'!$A23)</f>
        <v>35615500</v>
      </c>
    </row>
    <row r="24" spans="1:5">
      <c r="A24" s="253" t="s">
        <v>361</v>
      </c>
      <c r="B24" s="250" t="s">
        <v>970</v>
      </c>
      <c r="C24" s="251">
        <f>Summary!I60</f>
        <v>1068000000</v>
      </c>
      <c r="D24" s="251">
        <f>SUMIFS(Capital!I$4:I$801,Capital!$C$4:$C$801,"Total",Capital!$A$4:$A$801,'Approp. II'!$A24)</f>
        <v>1819000000</v>
      </c>
      <c r="E24" s="252">
        <f>SUMIFS(Capital!J$4:J$801,Capital!$C$4:$C$801,"Total",Capital!$A$4:$A$801,'Approp. II'!$A24)</f>
        <v>368833000</v>
      </c>
    </row>
    <row r="25" spans="1:5">
      <c r="A25" s="249" t="s">
        <v>420</v>
      </c>
      <c r="B25" s="250" t="s">
        <v>908</v>
      </c>
      <c r="C25" s="251">
        <f>Summary!I61</f>
        <v>47000000</v>
      </c>
      <c r="D25" s="251">
        <f>SUMIFS(Capital!I$4:I$801,Capital!$C$4:$C$801,"Total",Capital!$A$4:$A$801,'Approp. II'!$A25)</f>
        <v>49000000</v>
      </c>
      <c r="E25" s="252">
        <f>SUMIFS(Capital!J$4:J$801,Capital!$C$4:$C$801,"Total",Capital!$A$4:$A$801,'Approp. II'!$A25)</f>
        <v>0</v>
      </c>
    </row>
    <row r="26" spans="1:5">
      <c r="A26" s="249" t="s">
        <v>488</v>
      </c>
      <c r="B26" s="250" t="s">
        <v>909</v>
      </c>
      <c r="C26" s="251">
        <f>Summary!I62</f>
        <v>65000000</v>
      </c>
      <c r="D26" s="251">
        <f>SUMIFS(Capital!I$4:I$801,Capital!$C$4:$C$801,"Total",Capital!$A$4:$A$801,'Approp. II'!$A26)</f>
        <v>62750000</v>
      </c>
      <c r="E26" s="252">
        <f>SUMIFS(Capital!J$4:J$801,Capital!$C$4:$C$801,"Total",Capital!$A$4:$A$801,'Approp. II'!$A26)</f>
        <v>0</v>
      </c>
    </row>
    <row r="27" spans="1:5">
      <c r="A27" s="255" t="s">
        <v>367</v>
      </c>
      <c r="B27" s="256" t="s">
        <v>1008</v>
      </c>
      <c r="C27" s="251">
        <f>Summary!I63</f>
        <v>590000000</v>
      </c>
      <c r="D27" s="251">
        <f>SUMIFS(Capital!I$4:I$801,Capital!$C$4:$C$801,"Total",Capital!$A$4:$A$801,'Approp. II'!$A27)</f>
        <v>230000000</v>
      </c>
      <c r="E27" s="252">
        <f>SUMIFS(Capital!J$4:J$801,Capital!$C$4:$C$801,"Total",Capital!$A$4:$A$801,'Approp. II'!$A27)</f>
        <v>136182698</v>
      </c>
    </row>
    <row r="28" spans="1:5">
      <c r="A28" s="249" t="s">
        <v>250</v>
      </c>
      <c r="B28" s="250" t="s">
        <v>1005</v>
      </c>
      <c r="C28" s="251">
        <f>Summary!I64</f>
        <v>162000000</v>
      </c>
      <c r="D28" s="251">
        <f>SUMIFS(Capital!I$4:I$801,Capital!$C$4:$C$801,"Total",Capital!$A$4:$A$801,'Approp. II'!$A28)</f>
        <v>131000000</v>
      </c>
      <c r="E28" s="252">
        <f>SUMIFS(Capital!J$4:J$801,Capital!$C$4:$C$801,"Total",Capital!$A$4:$A$801,'Approp. II'!$A28)</f>
        <v>0</v>
      </c>
    </row>
    <row r="29" spans="1:5">
      <c r="A29" s="249" t="s">
        <v>622</v>
      </c>
      <c r="B29" s="250" t="s">
        <v>910</v>
      </c>
      <c r="C29" s="251">
        <f>Summary!I65</f>
        <v>20000000</v>
      </c>
      <c r="D29" s="251">
        <f>SUMIFS(Capital!I$4:I$801,Capital!$C$4:$C$801,"Total",Capital!$A$4:$A$801,'Approp. II'!$A29)</f>
        <v>20000000</v>
      </c>
      <c r="E29" s="252">
        <f>SUMIFS(Capital!J$4:J$801,Capital!$C$4:$C$801,"Total",Capital!$A$4:$A$801,'Approp. II'!$A29)</f>
        <v>6781187</v>
      </c>
    </row>
    <row r="30" spans="1:5">
      <c r="A30" s="249" t="s">
        <v>623</v>
      </c>
      <c r="B30" s="250" t="s">
        <v>971</v>
      </c>
      <c r="C30" s="251">
        <f>Summary!I66</f>
        <v>90000000</v>
      </c>
      <c r="D30" s="251">
        <f>SUMIFS(Capital!I$4:I$801,Capital!$C$4:$C$801,"Total",Capital!$A$4:$A$801,'Approp. II'!$A30)</f>
        <v>68000000</v>
      </c>
      <c r="E30" s="252">
        <f>SUMIFS(Capital!J$4:J$801,Capital!$C$4:$C$801,"Total",Capital!$A$4:$A$801,'Approp. II'!$A30)</f>
        <v>19948950</v>
      </c>
    </row>
    <row r="31" spans="1:5">
      <c r="A31" s="249" t="s">
        <v>630</v>
      </c>
      <c r="B31" s="250" t="s">
        <v>999</v>
      </c>
      <c r="C31" s="251">
        <f>Summary!I73</f>
        <v>83000000</v>
      </c>
      <c r="D31" s="251">
        <f>SUMIFS(Capital!I$4:I$801,Capital!$C$4:$C$801,"Total",Capital!$A$4:$A$801,'Approp. II'!$A31)</f>
        <v>84000000</v>
      </c>
      <c r="E31" s="252">
        <f>SUMIFS(Capital!J$4:J$801,Capital!$C$4:$C$801,"Total",Capital!$A$4:$A$801,'Approp. II'!$A31)</f>
        <v>0</v>
      </c>
    </row>
    <row r="32" spans="1:5">
      <c r="A32" s="253" t="s">
        <v>49</v>
      </c>
      <c r="B32" s="250" t="s">
        <v>972</v>
      </c>
      <c r="C32" s="251">
        <f>Summary!I74</f>
        <v>4232000000</v>
      </c>
      <c r="D32" s="251">
        <f>SUMIFS(Capital!I$4:I$801,Capital!$C$4:$C$801,"Total",Capital!$A$4:$A$801,'Approp. II'!$A32)</f>
        <v>1364000000</v>
      </c>
      <c r="E32" s="252">
        <f>SUMIFS(Capital!J$4:J$801,Capital!$C$4:$C$801,"Total",Capital!$A$4:$A$801,'Approp. II'!$A32)</f>
        <v>346906685.5</v>
      </c>
    </row>
    <row r="33" spans="1:5">
      <c r="A33" s="249" t="s">
        <v>647</v>
      </c>
      <c r="B33" s="250" t="s">
        <v>1009</v>
      </c>
      <c r="C33" s="251">
        <f>SUMIFS(Capital!H$4:H$801,Capital!$C$4:$C$801,"Total",Capital!$A$4:$A$801,'Approp. II'!$A33)</f>
        <v>0</v>
      </c>
      <c r="D33" s="251">
        <f>SUMIFS(Capital!I$4:I$801,Capital!$C$4:$C$801,"Total",Capital!$A$4:$A$801,'Approp. II'!$A33)</f>
        <v>50000000</v>
      </c>
      <c r="E33" s="252">
        <f>SUMIFS(Capital!J$4:J$801,Capital!$C$4:$C$801,"Total",Capital!$A$4:$A$801,'Approp. II'!$A33)</f>
        <v>0</v>
      </c>
    </row>
    <row r="34" spans="1:5">
      <c r="A34" s="253" t="s">
        <v>497</v>
      </c>
      <c r="B34" s="250" t="s">
        <v>915</v>
      </c>
      <c r="C34" s="251">
        <f>Summary!I76</f>
        <v>39000000</v>
      </c>
      <c r="D34" s="251">
        <f>SUMIFS(Capital!I$4:I$801,Capital!$C$4:$C$801,"Total",Capital!$A$4:$A$801,'Approp. II'!$A34)</f>
        <v>29000000</v>
      </c>
      <c r="E34" s="252">
        <f>SUMIFS(Capital!J$4:J$801,Capital!$C$4:$C$801,"Total",Capital!$A$4:$A$801,'Approp. II'!$A34)</f>
        <v>0</v>
      </c>
    </row>
    <row r="35" spans="1:5">
      <c r="A35" s="253" t="s">
        <v>476</v>
      </c>
      <c r="B35" s="250" t="s">
        <v>916</v>
      </c>
      <c r="C35" s="251">
        <f>Summary!I77</f>
        <v>20000000</v>
      </c>
      <c r="D35" s="251">
        <f>SUMIFS(Capital!I$4:I$801,Capital!$C$4:$C$801,"Total",Capital!$A$4:$A$801,'Approp. II'!$A35)</f>
        <v>20000000</v>
      </c>
      <c r="E35" s="252">
        <f>SUMIFS(Capital!J$4:J$801,Capital!$C$4:$C$801,"Total",Capital!$A$4:$A$801,'Approp. II'!$A35)</f>
        <v>9000000</v>
      </c>
    </row>
    <row r="36" spans="1:5">
      <c r="A36" s="253" t="s">
        <v>57</v>
      </c>
      <c r="B36" s="250" t="s">
        <v>917</v>
      </c>
      <c r="C36" s="251">
        <f>Summary!I78</f>
        <v>20000000</v>
      </c>
      <c r="D36" s="251">
        <f>SUMIFS(Capital!I$4:I$801,Capital!$C$4:$C$801,"Total",Capital!$A$4:$A$801,'Approp. II'!$A36)</f>
        <v>40000000</v>
      </c>
      <c r="E36" s="252">
        <f>SUMIFS(Capital!J$4:J$801,Capital!$C$4:$C$801,"Total",Capital!$A$4:$A$801,'Approp. II'!$A36)</f>
        <v>0</v>
      </c>
    </row>
    <row r="37" spans="1:5">
      <c r="A37" s="458" t="s">
        <v>1489</v>
      </c>
      <c r="B37" s="450" t="s">
        <v>1490</v>
      </c>
      <c r="C37" s="251">
        <f>Summary!I79</f>
        <v>100000000</v>
      </c>
      <c r="D37" s="251"/>
      <c r="E37" s="252"/>
    </row>
    <row r="38" spans="1:5">
      <c r="A38" s="459" t="s">
        <v>1433</v>
      </c>
      <c r="B38" s="250" t="s">
        <v>1486</v>
      </c>
      <c r="C38" s="251">
        <f>Summary!I80</f>
        <v>6694000000</v>
      </c>
      <c r="D38" s="251"/>
      <c r="E38" s="252"/>
    </row>
    <row r="39" spans="1:5">
      <c r="A39" s="249" t="s">
        <v>1435</v>
      </c>
      <c r="B39" s="250" t="s">
        <v>918</v>
      </c>
      <c r="C39" s="251">
        <f>Summary!I81</f>
        <v>555000000</v>
      </c>
      <c r="D39" s="251">
        <f>SUMIFS(Capital!I$4:I$801,Capital!$C$4:$C$801,"Total",Capital!$A$4:$A$801,'Approp. II'!$A39)</f>
        <v>0</v>
      </c>
      <c r="E39" s="252">
        <f>SUMIFS(Capital!J$4:J$801,Capital!$C$4:$C$801,"Total",Capital!$A$4:$A$801,'Approp. II'!$A39)</f>
        <v>0</v>
      </c>
    </row>
    <row r="40" spans="1:5">
      <c r="A40" s="253" t="s">
        <v>0</v>
      </c>
      <c r="B40" s="257" t="s">
        <v>1487</v>
      </c>
      <c r="C40" s="251">
        <f>Summary!I82</f>
        <v>7080000000</v>
      </c>
      <c r="D40" s="251">
        <f>SUMIFS(Capital!I$4:I$801,Capital!$C$4:$C$801,"Total",Capital!$A$4:$A$801,'Approp. II'!$A40)</f>
        <v>14947000000</v>
      </c>
      <c r="E40" s="252">
        <f>SUMIFS(Capital!J$4:J$801,Capital!$C$4:$C$801,"Total",Capital!$A$4:$A$801,'Approp. II'!$A40)</f>
        <v>13406078953</v>
      </c>
    </row>
    <row r="41" spans="1:5">
      <c r="A41" s="253" t="s">
        <v>428</v>
      </c>
      <c r="B41" s="250" t="s">
        <v>974</v>
      </c>
      <c r="C41" s="251">
        <f>Summary!I83</f>
        <v>145000000</v>
      </c>
      <c r="D41" s="251">
        <f>SUMIFS(Capital!I$4:I$801,Capital!$C$4:$C$801,"Total",Capital!$A$4:$A$801,'Approp. II'!$A41)</f>
        <v>197000000</v>
      </c>
      <c r="E41" s="252">
        <f>SUMIFS(Capital!J$4:J$801,Capital!$C$4:$C$801,"Total",Capital!$A$4:$A$801,'Approp. II'!$A41)</f>
        <v>0</v>
      </c>
    </row>
    <row r="42" spans="1:5">
      <c r="A42" s="249" t="s">
        <v>439</v>
      </c>
      <c r="B42" s="250" t="s">
        <v>975</v>
      </c>
      <c r="C42" s="251">
        <f>Summary!I87</f>
        <v>25000000</v>
      </c>
      <c r="D42" s="251">
        <f>SUMIFS(Capital!I$4:I$801,Capital!$C$4:$C$801,"Total",Capital!$A$4:$A$801,'Approp. II'!$A42)</f>
        <v>5000000</v>
      </c>
      <c r="E42" s="252">
        <f>SUMIFS(Capital!J$4:J$801,Capital!$C$4:$C$801,"Total",Capital!$A$4:$A$801,'Approp. II'!$A42)</f>
        <v>0</v>
      </c>
    </row>
    <row r="43" spans="1:5">
      <c r="A43" s="253" t="s">
        <v>238</v>
      </c>
      <c r="B43" s="250" t="s">
        <v>922</v>
      </c>
      <c r="C43" s="251">
        <f>Summary!I88</f>
        <v>71000000</v>
      </c>
      <c r="D43" s="251">
        <f>SUMIFS(Capital!I$4:I$801,Capital!$C$4:$C$801,"Total",Capital!$A$4:$A$801,'Approp. II'!$A43)</f>
        <v>80000000</v>
      </c>
      <c r="E43" s="252">
        <f>SUMIFS(Capital!J$4:J$801,Capital!$C$4:$C$801,"Total",Capital!$A$4:$A$801,'Approp. II'!$A43)</f>
        <v>31500000</v>
      </c>
    </row>
    <row r="44" spans="1:5">
      <c r="A44" s="253" t="s">
        <v>58</v>
      </c>
      <c r="B44" s="250" t="s">
        <v>976</v>
      </c>
      <c r="C44" s="251">
        <f>Summary!I89</f>
        <v>1087000000</v>
      </c>
      <c r="D44" s="251">
        <f>SUMIFS(Capital!I$4:I$801,Capital!$C$4:$C$801,"Total",Capital!$A$4:$A$801,'Approp. II'!$A44)</f>
        <v>297000000</v>
      </c>
      <c r="E44" s="252">
        <f>SUMIFS(Capital!J$4:J$801,Capital!$C$4:$C$801,"Total",Capital!$A$4:$A$801,'Approp. II'!$A44)</f>
        <v>9917500</v>
      </c>
    </row>
    <row r="45" spans="1:5">
      <c r="A45" s="253" t="s">
        <v>66</v>
      </c>
      <c r="B45" s="250" t="s">
        <v>923</v>
      </c>
      <c r="C45" s="251">
        <f>Summary!I90</f>
        <v>182000000</v>
      </c>
      <c r="D45" s="251">
        <f>SUMIFS(Capital!I$4:I$801,Capital!$C$4:$C$801,"Total",Capital!$A$4:$A$801,'Approp. II'!$A45)</f>
        <v>220000000</v>
      </c>
      <c r="E45" s="252">
        <f>SUMIFS(Capital!J$4:J$801,Capital!$C$4:$C$801,"Total",Capital!$A$4:$A$801,'Approp. II'!$A45)</f>
        <v>130577100</v>
      </c>
    </row>
    <row r="46" spans="1:5">
      <c r="A46" s="253" t="s">
        <v>71</v>
      </c>
      <c r="B46" s="250" t="s">
        <v>1007</v>
      </c>
      <c r="C46" s="251">
        <f>Summary!I91</f>
        <v>256000000</v>
      </c>
      <c r="D46" s="251">
        <f>SUMIFS(Capital!I$4:I$801,Capital!$C$4:$C$801,"Total",Capital!$A$4:$A$801,'Approp. II'!$A46)</f>
        <v>445000000</v>
      </c>
      <c r="E46" s="252">
        <f>SUMIFS(Capital!J$4:J$801,Capital!$C$4:$C$801,"Total",Capital!$A$4:$A$801,'Approp. II'!$A46)</f>
        <v>107749960</v>
      </c>
    </row>
    <row r="47" spans="1:5">
      <c r="A47" s="253" t="s">
        <v>42</v>
      </c>
      <c r="B47" s="250" t="s">
        <v>1477</v>
      </c>
      <c r="C47" s="461">
        <f>Summary!I92</f>
        <v>103000000</v>
      </c>
      <c r="D47" s="394"/>
      <c r="E47" s="462"/>
    </row>
    <row r="48" spans="1:5">
      <c r="A48" s="249" t="s">
        <v>657</v>
      </c>
      <c r="B48" s="250" t="s">
        <v>924</v>
      </c>
      <c r="C48" s="251">
        <f>Summary!I93</f>
        <v>8000000000</v>
      </c>
      <c r="D48" s="251">
        <f>SUMIFS(Capital!I$4:I$801,Capital!$C$4:$C$801,"Total",Capital!$A$4:$A$801,'Approp. II'!$A48)</f>
        <v>40000000</v>
      </c>
      <c r="E48" s="252">
        <f>SUMIFS(Capital!J$4:J$801,Capital!$C$4:$C$801,"Total",Capital!$A$4:$A$801,'Approp. II'!$A48)</f>
        <v>6800000</v>
      </c>
    </row>
    <row r="49" spans="1:5">
      <c r="A49" s="249" t="s">
        <v>1443</v>
      </c>
      <c r="B49" s="250" t="s">
        <v>1476</v>
      </c>
      <c r="C49" s="251">
        <f>Summary!I94</f>
        <v>279000000</v>
      </c>
      <c r="D49" s="251">
        <f>SUMIFS(Capital!I$4:I$801,Capital!$C$4:$C$801,"Total",Capital!$A$4:$A$801,'Approp. II'!$A47)</f>
        <v>0</v>
      </c>
      <c r="E49" s="252">
        <f>SUMIFS(Capital!J$4:J$801,Capital!$C$4:$C$801,"Total",Capital!$A$4:$A$801,'Approp. II'!$A47)</f>
        <v>0</v>
      </c>
    </row>
    <row r="50" spans="1:5">
      <c r="A50" s="253" t="s">
        <v>272</v>
      </c>
      <c r="B50" s="250" t="s">
        <v>925</v>
      </c>
      <c r="C50" s="251">
        <f>Summary!I95</f>
        <v>147000000</v>
      </c>
      <c r="D50" s="251">
        <f>SUMIFS(Capital!I$4:I$801,Capital!$C$4:$C$801,"Total",Capital!$A$4:$A$801,'Approp. II'!$A50)</f>
        <v>208000000</v>
      </c>
      <c r="E50" s="252">
        <f>SUMIFS(Capital!J$4:J$801,Capital!$C$4:$C$801,"Total",Capital!$A$4:$A$801,'Approp. II'!$A50)</f>
        <v>0</v>
      </c>
    </row>
    <row r="51" spans="1:5">
      <c r="A51" s="253" t="s">
        <v>278</v>
      </c>
      <c r="B51" s="250" t="s">
        <v>978</v>
      </c>
      <c r="C51" s="251">
        <f>Summary!I96</f>
        <v>60000000</v>
      </c>
      <c r="D51" s="251">
        <f>SUMIFS(Capital!I$4:I$801,Capital!$C$4:$C$801,"Total",Capital!$A$4:$A$801,'Approp. II'!$A51)</f>
        <v>80000000</v>
      </c>
      <c r="E51" s="252">
        <f>SUMIFS(Capital!J$4:J$801,Capital!$C$4:$C$801,"Total",Capital!$A$4:$A$801,'Approp. II'!$A51)</f>
        <v>15557894</v>
      </c>
    </row>
    <row r="52" spans="1:5">
      <c r="A52" s="253" t="s">
        <v>276</v>
      </c>
      <c r="B52" s="250" t="s">
        <v>979</v>
      </c>
      <c r="C52" s="251">
        <f>Summary!I97</f>
        <v>10000000</v>
      </c>
      <c r="D52" s="251">
        <f>SUMIFS(Capital!I$4:I$801,Capital!$C$4:$C$801,"Total",Capital!$A$4:$A$801,'Approp. II'!$A52)</f>
        <v>10000000</v>
      </c>
      <c r="E52" s="252">
        <f>SUMIFS(Capital!J$4:J$801,Capital!$C$4:$C$801,"Total",Capital!$A$4:$A$801,'Approp. II'!$A52)</f>
        <v>0</v>
      </c>
    </row>
    <row r="53" spans="1:5">
      <c r="A53" s="253" t="s">
        <v>286</v>
      </c>
      <c r="B53" s="250" t="s">
        <v>980</v>
      </c>
      <c r="C53" s="251">
        <f>Summary!I101</f>
        <v>450000000</v>
      </c>
      <c r="D53" s="251">
        <f>SUMIFS(Capital!I$4:I$801,Capital!$C$4:$C$801,"Total",Capital!$A$4:$A$801,'Approp. II'!$A53)</f>
        <v>389000000</v>
      </c>
      <c r="E53" s="252">
        <f>SUMIFS(Capital!J$4:J$801,Capital!$C$4:$C$801,"Total",Capital!$A$4:$A$801,'Approp. II'!$A53)</f>
        <v>150000000</v>
      </c>
    </row>
    <row r="54" spans="1:5">
      <c r="A54" s="253" t="s">
        <v>268</v>
      </c>
      <c r="B54" s="250" t="s">
        <v>982</v>
      </c>
      <c r="C54" s="251">
        <f>Summary!I104</f>
        <v>320000000</v>
      </c>
      <c r="D54" s="251">
        <f>SUMIFS(Capital!I$4:I$801,Capital!$C$4:$C$801,"Total",Capital!$A$4:$A$801,'Approp. II'!$A54)</f>
        <v>369000000</v>
      </c>
      <c r="E54" s="252">
        <f>SUMIFS(Capital!J$4:J$801,Capital!$C$4:$C$801,"Total",Capital!$A$4:$A$801,'Approp. II'!$A54)</f>
        <v>150000000</v>
      </c>
    </row>
    <row r="55" spans="1:5">
      <c r="A55" s="253" t="s">
        <v>313</v>
      </c>
      <c r="B55" s="250" t="s">
        <v>983</v>
      </c>
      <c r="C55" s="251">
        <f>Summary!I105</f>
        <v>190000000</v>
      </c>
      <c r="D55" s="251">
        <f>SUMIFS(Capital!I$4:I$801,Capital!$C$4:$C$801,"Total",Capital!$A$4:$A$801,'Approp. II'!$A55)</f>
        <v>187000000</v>
      </c>
      <c r="E55" s="252">
        <f>SUMIFS(Capital!J$4:J$801,Capital!$C$4:$C$801,"Total",Capital!$A$4:$A$801,'Approp. II'!$A55)</f>
        <v>0</v>
      </c>
    </row>
    <row r="56" spans="1:5">
      <c r="A56" s="253" t="s">
        <v>307</v>
      </c>
      <c r="B56" s="250" t="s">
        <v>984</v>
      </c>
      <c r="C56" s="251">
        <f>Summary!I109</f>
        <v>78000000</v>
      </c>
      <c r="D56" s="251">
        <f>SUMIFS(Capital!I$4:I$801,Capital!$C$4:$C$801,"Total",Capital!$A$4:$A$801,'Approp. II'!$A56)</f>
        <v>109000000</v>
      </c>
      <c r="E56" s="252">
        <f>SUMIFS(Capital!J$4:J$801,Capital!$C$4:$C$801,"Total",Capital!$A$4:$A$801,'Approp. II'!$A56)</f>
        <v>340000</v>
      </c>
    </row>
    <row r="57" spans="1:5">
      <c r="A57" s="253" t="s">
        <v>72</v>
      </c>
      <c r="B57" s="250" t="s">
        <v>985</v>
      </c>
      <c r="C57" s="251">
        <f>Summary!I110</f>
        <v>3500000000</v>
      </c>
      <c r="D57" s="251">
        <f>SUMIFS(Capital!I$4:I$801,Capital!$C$4:$C$801,"Total",Capital!$A$4:$A$801,'Approp. II'!$A57)</f>
        <v>2512220000</v>
      </c>
      <c r="E57" s="252">
        <f>SUMIFS(Capital!J$4:J$801,Capital!$C$4:$C$801,"Total",Capital!$A$4:$A$801,'Approp. II'!$A57)</f>
        <v>1805507035</v>
      </c>
    </row>
    <row r="58" spans="1:5">
      <c r="A58" s="253" t="s">
        <v>322</v>
      </c>
      <c r="B58" s="250" t="s">
        <v>535</v>
      </c>
      <c r="C58" s="251">
        <f>Summary!I113</f>
        <v>50000000</v>
      </c>
      <c r="D58" s="251">
        <f>SUMIFS(Capital!I$4:I$801,Capital!$C$4:$C$801,"Total",Capital!$A$4:$A$801,'Approp. II'!$A58)</f>
        <v>1774000000</v>
      </c>
      <c r="E58" s="252">
        <f>SUMIFS(Capital!J$4:J$801,Capital!$C$4:$C$801,"Total",Capital!$A$4:$A$801,'Approp. II'!$A58)</f>
        <v>0</v>
      </c>
    </row>
    <row r="59" spans="1:5">
      <c r="A59" s="253" t="s">
        <v>95</v>
      </c>
      <c r="B59" s="250" t="s">
        <v>934</v>
      </c>
      <c r="C59" s="251">
        <f>Summary!I114</f>
        <v>45000000</v>
      </c>
      <c r="D59" s="251">
        <f>SUMIFS(Capital!I$4:I$801,Capital!$C$4:$C$801,"Total",Capital!$A$4:$A$801,'Approp. II'!$A59)</f>
        <v>53000000</v>
      </c>
      <c r="E59" s="252">
        <f>SUMIFS(Capital!J$4:J$801,Capital!$C$4:$C$801,"Total",Capital!$A$4:$A$801,'Approp. II'!$A59)</f>
        <v>30602175.600000001</v>
      </c>
    </row>
    <row r="60" spans="1:5">
      <c r="A60" s="253" t="s">
        <v>81</v>
      </c>
      <c r="B60" s="250" t="s">
        <v>935</v>
      </c>
      <c r="C60" s="251">
        <f>Summary!I115</f>
        <v>0</v>
      </c>
      <c r="D60" s="251">
        <f>SUMIFS(Capital!I$4:I$801,Capital!$C$4:$C$801,"Total",Capital!$A$4:$A$801,'Approp. II'!$A60)</f>
        <v>16500000</v>
      </c>
      <c r="E60" s="252">
        <f>SUMIFS(Capital!J$4:J$801,Capital!$C$4:$C$801,"Total",Capital!$A$4:$A$801,'Approp. II'!$A60)</f>
        <v>3422000</v>
      </c>
    </row>
    <row r="61" spans="1:5">
      <c r="A61" s="249" t="s">
        <v>691</v>
      </c>
      <c r="B61" s="250" t="s">
        <v>936</v>
      </c>
      <c r="C61" s="251">
        <f>Summary!I116</f>
        <v>14000000</v>
      </c>
      <c r="D61" s="251">
        <f>SUMIFS(Capital!I$4:I$801,Capital!$C$4:$C$801,"Total",Capital!$A$4:$A$801,'Approp. II'!$A61)</f>
        <v>0</v>
      </c>
      <c r="E61" s="252">
        <f>SUMIFS(Capital!J$4:J$801,Capital!$C$4:$C$801,"Total",Capital!$A$4:$A$801,'Approp. II'!$A61)</f>
        <v>0</v>
      </c>
    </row>
    <row r="62" spans="1:5">
      <c r="A62" s="253" t="s">
        <v>218</v>
      </c>
      <c r="B62" s="250" t="s">
        <v>937</v>
      </c>
      <c r="C62" s="251">
        <f>Summary!I117</f>
        <v>100000000</v>
      </c>
      <c r="D62" s="251">
        <f>SUMIFS(Capital!I$4:I$801,Capital!$C$4:$C$801,"Total",Capital!$A$4:$A$801,'Approp. II'!$A62)</f>
        <v>0</v>
      </c>
      <c r="E62" s="252">
        <f>SUMIFS(Capital!J$4:J$801,Capital!$C$4:$C$801,"Total",Capital!$A$4:$A$801,'Approp. II'!$A62)</f>
        <v>0</v>
      </c>
    </row>
    <row r="63" spans="1:5">
      <c r="A63" s="253" t="s">
        <v>91</v>
      </c>
      <c r="B63" s="250" t="s">
        <v>939</v>
      </c>
      <c r="C63" s="251">
        <f>Summary!I119</f>
        <v>472000000</v>
      </c>
      <c r="D63" s="251">
        <f>SUMIFS(Capital!I$4:I$801,Capital!$C$4:$C$801,"Total",Capital!$A$4:$A$801,'Approp. II'!$A63)</f>
        <v>10000000</v>
      </c>
      <c r="E63" s="252">
        <f>SUMIFS(Capital!J$4:J$801,Capital!$C$4:$C$801,"Total",Capital!$A$4:$A$801,'Approp. II'!$A63)</f>
        <v>0</v>
      </c>
    </row>
    <row r="64" spans="1:5">
      <c r="A64" s="253" t="s">
        <v>106</v>
      </c>
      <c r="B64" s="250" t="s">
        <v>940</v>
      </c>
      <c r="C64" s="251">
        <f>Summary!I120</f>
        <v>0</v>
      </c>
      <c r="D64" s="251">
        <f>SUMIFS(Capital!I$4:I$801,Capital!$C$4:$C$801,"Total",Capital!$A$4:$A$801,'Approp. II'!$A64)</f>
        <v>119000000</v>
      </c>
      <c r="E64" s="252">
        <f>SUMIFS(Capital!J$4:J$801,Capital!$C$4:$C$801,"Total",Capital!$A$4:$A$801,'Approp. II'!$A64)</f>
        <v>13812500</v>
      </c>
    </row>
    <row r="65" spans="1:5">
      <c r="A65" s="249" t="s">
        <v>251</v>
      </c>
      <c r="B65" s="250" t="s">
        <v>941</v>
      </c>
      <c r="C65" s="251">
        <f>Summary!I121</f>
        <v>305500000</v>
      </c>
      <c r="D65" s="251">
        <f>SUMIFS(Capital!I$4:I$801,Capital!$C$4:$C$801,"Total",Capital!$A$4:$A$801,'Approp. II'!$A65)</f>
        <v>235000000</v>
      </c>
      <c r="E65" s="252">
        <f>SUMIFS(Capital!J$4:J$801,Capital!$C$4:$C$801,"Total",Capital!$A$4:$A$801,'Approp. II'!$A65)</f>
        <v>68324990</v>
      </c>
    </row>
    <row r="66" spans="1:5">
      <c r="A66" s="253" t="s">
        <v>87</v>
      </c>
      <c r="B66" s="250" t="s">
        <v>942</v>
      </c>
      <c r="C66" s="251">
        <f>Summary!I122</f>
        <v>0</v>
      </c>
      <c r="D66" s="251">
        <f>SUMIFS(Capital!I$4:I$801,Capital!$C$4:$C$801,"Total",Capital!$A$4:$A$801,'Approp. II'!$A66)</f>
        <v>602000000</v>
      </c>
      <c r="E66" s="252">
        <f>SUMIFS(Capital!J$4:J$801,Capital!$C$4:$C$801,"Total",Capital!$A$4:$A$801,'Approp. II'!$A66)</f>
        <v>153304114</v>
      </c>
    </row>
    <row r="67" spans="1:5">
      <c r="A67" s="253" t="s">
        <v>198</v>
      </c>
      <c r="B67" s="250" t="s">
        <v>986</v>
      </c>
      <c r="C67" s="251">
        <f>Summary!I124</f>
        <v>560000000</v>
      </c>
      <c r="D67" s="251">
        <f>SUMIFS(Capital!I$4:I$801,Capital!$C$4:$C$801,"Total",Capital!$A$4:$A$801,'Approp. II'!$A67)</f>
        <v>0</v>
      </c>
      <c r="E67" s="252">
        <f>SUMIFS(Capital!J$4:J$801,Capital!$C$4:$C$801,"Total",Capital!$A$4:$A$801,'Approp. II'!$A67)</f>
        <v>0</v>
      </c>
    </row>
    <row r="68" spans="1:5">
      <c r="A68" s="253" t="s">
        <v>201</v>
      </c>
      <c r="B68" s="250" t="s">
        <v>944</v>
      </c>
      <c r="C68" s="251">
        <f>Summary!I125</f>
        <v>150000000</v>
      </c>
      <c r="D68" s="251">
        <f>SUMIFS(Capital!I$4:I$801,Capital!$C$4:$C$801,"Total",Capital!$A$4:$A$801,'Approp. II'!$A68)</f>
        <v>0</v>
      </c>
      <c r="E68" s="252">
        <f>SUMIFS(Capital!J$4:J$801,Capital!$C$4:$C$801,"Total",Capital!$A$4:$A$801,'Approp. II'!$A68)</f>
        <v>0</v>
      </c>
    </row>
    <row r="69" spans="1:5">
      <c r="A69" s="253" t="s">
        <v>204</v>
      </c>
      <c r="B69" s="250" t="s">
        <v>987</v>
      </c>
      <c r="C69" s="251">
        <f>Summary!I126</f>
        <v>220000000</v>
      </c>
      <c r="D69" s="251">
        <f>SUMIFS(Capital!I$4:I$801,Capital!$C$4:$C$801,"Total",Capital!$A$4:$A$801,'Approp. II'!$A69)</f>
        <v>0</v>
      </c>
      <c r="E69" s="252">
        <f>SUMIFS(Capital!J$4:J$801,Capital!$C$4:$C$801,"Total",Capital!$A$4:$A$801,'Approp. II'!$A69)</f>
        <v>0</v>
      </c>
    </row>
    <row r="70" spans="1:5">
      <c r="A70" s="253" t="s">
        <v>208</v>
      </c>
      <c r="B70" s="250" t="s">
        <v>988</v>
      </c>
      <c r="C70" s="251">
        <f>Summary!I127</f>
        <v>80000000</v>
      </c>
      <c r="D70" s="251">
        <f>SUMIFS(Capital!I$4:I$801,Capital!$C$4:$C$801,"Total",Capital!$A$4:$A$801,'Approp. II'!$A70)</f>
        <v>0</v>
      </c>
      <c r="E70" s="252">
        <f>SUMIFS(Capital!J$4:J$801,Capital!$C$4:$C$801,"Total",Capital!$A$4:$A$801,'Approp. II'!$A70)</f>
        <v>0</v>
      </c>
    </row>
    <row r="71" spans="1:5">
      <c r="A71" s="460" t="s">
        <v>1437</v>
      </c>
      <c r="B71" s="250" t="s">
        <v>1475</v>
      </c>
      <c r="C71" s="251">
        <f>Summary!I128</f>
        <v>200000000</v>
      </c>
      <c r="D71" s="251"/>
      <c r="E71" s="252"/>
    </row>
    <row r="72" spans="1:5">
      <c r="A72" s="253" t="s">
        <v>110</v>
      </c>
      <c r="B72" s="250" t="s">
        <v>989</v>
      </c>
      <c r="C72" s="251">
        <f>Summary!I129</f>
        <v>2926000000</v>
      </c>
      <c r="D72" s="251">
        <f>SUMIFS(Capital!I$4:I$801,Capital!$C$4:$C$801,"Total",Capital!$A$4:$A$801,'Approp. II'!$A72)</f>
        <v>1840000000</v>
      </c>
      <c r="E72" s="252">
        <f>SUMIFS(Capital!J$4:J$801,Capital!$C$4:$C$801,"Total",Capital!$A$4:$A$801,'Approp. II'!$A72)</f>
        <v>1096139925</v>
      </c>
    </row>
    <row r="73" spans="1:5">
      <c r="A73" s="253" t="s">
        <v>145</v>
      </c>
      <c r="B73" s="250" t="s">
        <v>946</v>
      </c>
      <c r="C73" s="251">
        <f>Summary!I132</f>
        <v>383000000.11000001</v>
      </c>
      <c r="D73" s="251">
        <f>SUMIFS(Capital!I$4:I$801,Capital!$C$4:$C$801,"Total",Capital!$A$4:$A$801,'Approp. II'!$A73)</f>
        <v>561349000</v>
      </c>
      <c r="E73" s="252">
        <f>SUMIFS(Capital!J$4:J$801,Capital!$C$4:$C$801,"Total",Capital!$A$4:$A$801,'Approp. II'!$A73)</f>
        <v>70608462</v>
      </c>
    </row>
    <row r="74" spans="1:5">
      <c r="A74" s="253" t="s">
        <v>139</v>
      </c>
      <c r="B74" s="250" t="s">
        <v>947</v>
      </c>
      <c r="C74" s="251">
        <f>Summary!I133</f>
        <v>150000000</v>
      </c>
      <c r="D74" s="251">
        <f>SUMIFS(Capital!I$4:I$801,Capital!$C$4:$C$801,"Total",Capital!$A$4:$A$801,'Approp. II'!$A74)</f>
        <v>150000000</v>
      </c>
      <c r="E74" s="252">
        <f>SUMIFS(Capital!J$4:J$801,Capital!$C$4:$C$801,"Total",Capital!$A$4:$A$801,'Approp. II'!$A74)</f>
        <v>26539000</v>
      </c>
    </row>
    <row r="75" spans="1:5">
      <c r="A75" s="253" t="s">
        <v>120</v>
      </c>
      <c r="B75" s="250" t="s">
        <v>948</v>
      </c>
      <c r="C75" s="251">
        <f>Summary!I134</f>
        <v>448000000</v>
      </c>
      <c r="D75" s="251">
        <f>SUMIFS(Capital!I$4:I$801,Capital!$C$4:$C$801,"Total",Capital!$A$4:$A$801,'Approp. II'!$A75)</f>
        <v>1395000000</v>
      </c>
      <c r="E75" s="252">
        <f>SUMIFS(Capital!J$4:J$801,Capital!$C$4:$C$801,"Total",Capital!$A$4:$A$801,'Approp. II'!$A75)</f>
        <v>402982177</v>
      </c>
    </row>
    <row r="76" spans="1:5">
      <c r="A76" s="253" t="s">
        <v>142</v>
      </c>
      <c r="B76" s="250" t="s">
        <v>990</v>
      </c>
      <c r="C76" s="251">
        <f>Summary!I135</f>
        <v>161000000</v>
      </c>
      <c r="D76" s="251">
        <f>SUMIFS(Capital!I$4:I$801,Capital!$C$4:$C$801,"Total",Capital!$A$4:$A$801,'Approp. II'!$A76)</f>
        <v>182000000</v>
      </c>
      <c r="E76" s="252">
        <f>SUMIFS(Capital!J$4:J$801,Capital!$C$4:$C$801,"Total",Capital!$A$4:$A$801,'Approp. II'!$A76)</f>
        <v>52281988</v>
      </c>
    </row>
    <row r="77" spans="1:5">
      <c r="A77" s="253" t="s">
        <v>149</v>
      </c>
      <c r="B77" s="250" t="s">
        <v>991</v>
      </c>
      <c r="C77" s="251">
        <f>Summary!I136</f>
        <v>117000000</v>
      </c>
      <c r="D77" s="251">
        <f>SUMIFS(Capital!I$4:I$801,Capital!$C$4:$C$801,"Total",Capital!$A$4:$A$801,'Approp. II'!$A77)</f>
        <v>146000000</v>
      </c>
      <c r="E77" s="252">
        <f>SUMIFS(Capital!J$4:J$801,Capital!$C$4:$C$801,"Total",Capital!$A$4:$A$801,'Approp. II'!$A77)</f>
        <v>0</v>
      </c>
    </row>
    <row r="78" spans="1:5">
      <c r="A78" s="253" t="s">
        <v>213</v>
      </c>
      <c r="B78" s="250" t="s">
        <v>992</v>
      </c>
      <c r="C78" s="251">
        <f>Summary!I138</f>
        <v>179000000</v>
      </c>
      <c r="D78" s="251">
        <f>SUMIFS(Capital!I$4:I$801,Capital!$C$4:$C$801,"Total",Capital!$A$4:$A$801,'Approp. II'!$A78)</f>
        <v>200000000</v>
      </c>
      <c r="E78" s="252">
        <f>SUMIFS(Capital!J$4:J$801,Capital!$C$4:$C$801,"Total",Capital!$A$4:$A$801,'Approp. II'!$A78)</f>
        <v>51580000</v>
      </c>
    </row>
    <row r="79" spans="1:5">
      <c r="A79" s="253" t="s">
        <v>154</v>
      </c>
      <c r="B79" s="250" t="s">
        <v>157</v>
      </c>
      <c r="C79" s="251">
        <f>Summary!I139</f>
        <v>20000000</v>
      </c>
      <c r="D79" s="251">
        <f>SUMIFS(Capital!I$4:I$801,Capital!$C$4:$C$801,"Total",Capital!$A$4:$A$801,'Approp. II'!$A79)</f>
        <v>20000000</v>
      </c>
      <c r="E79" s="252">
        <f>SUMIFS(Capital!J$4:J$801,Capital!$C$4:$C$801,"Total",Capital!$A$4:$A$801,'Approp. II'!$A79)</f>
        <v>0</v>
      </c>
    </row>
    <row r="80" spans="1:5">
      <c r="A80" s="253" t="s">
        <v>151</v>
      </c>
      <c r="B80" s="250" t="s">
        <v>950</v>
      </c>
      <c r="C80" s="251">
        <f>Summary!I140</f>
        <v>20000000</v>
      </c>
      <c r="D80" s="251">
        <f>SUMIFS(Capital!I$4:I$801,Capital!$C$4:$C$801,"Total",Capital!$A$4:$A$801,'Approp. II'!$A80)</f>
        <v>20000000</v>
      </c>
      <c r="E80" s="252">
        <f>SUMIFS(Capital!J$4:J$801,Capital!$C$4:$C$801,"Total",Capital!$A$4:$A$801,'Approp. II'!$A80)</f>
        <v>0</v>
      </c>
    </row>
    <row r="81" spans="1:252">
      <c r="A81" s="249" t="s">
        <v>769</v>
      </c>
      <c r="B81" s="250" t="s">
        <v>232</v>
      </c>
      <c r="C81" s="251">
        <f>Summary!I141</f>
        <v>100000000</v>
      </c>
      <c r="D81" s="251">
        <f>SUMIFS(Capital!I$4:I$801,Capital!$C$4:$C$801,"Total",Capital!$A$4:$A$801,'Approp. II'!$A81)</f>
        <v>130000000</v>
      </c>
      <c r="E81" s="252">
        <f>SUMIFS(Capital!J$4:J$801,Capital!$C$4:$C$801,"Total",Capital!$A$4:$A$801,'Approp. II'!$A81)</f>
        <v>0</v>
      </c>
    </row>
    <row r="82" spans="1:252">
      <c r="A82" s="253" t="s">
        <v>755</v>
      </c>
      <c r="B82" s="258" t="s">
        <v>951</v>
      </c>
      <c r="C82" s="251">
        <f>Summary!I142</f>
        <v>20000000</v>
      </c>
      <c r="D82" s="251">
        <f>SUMIFS(Capital!I$4:I$801,Capital!$C$4:$C$801,"Total",Capital!$A$4:$A$801,'Approp. II'!$A82)</f>
        <v>20000000</v>
      </c>
      <c r="E82" s="252">
        <f>SUMIFS(Capital!J$4:J$801,Capital!$C$4:$C$801,"Total",Capital!$A$4:$A$801,'Approp. II'!$A82)</f>
        <v>0</v>
      </c>
    </row>
    <row r="83" spans="1:252">
      <c r="A83" s="259"/>
      <c r="B83" s="260" t="s">
        <v>26</v>
      </c>
      <c r="C83" s="261">
        <f>SUM(C4:C82)</f>
        <v>47935800000.110001</v>
      </c>
      <c r="D83" s="261">
        <f>SUM(D4:D82)</f>
        <v>36101600000</v>
      </c>
      <c r="E83" s="262">
        <f>SUM(E4:E82)</f>
        <v>20960247467.099998</v>
      </c>
    </row>
    <row r="84" spans="1:252">
      <c r="A84" s="26"/>
      <c r="B84" s="26"/>
    </row>
    <row r="85" spans="1:252">
      <c r="A85" s="26"/>
      <c r="B85" s="26"/>
    </row>
    <row r="86" spans="1:252">
      <c r="A86" s="26"/>
      <c r="B86" s="26"/>
    </row>
    <row r="87" spans="1:252">
      <c r="A87" s="26"/>
      <c r="B87" s="26"/>
    </row>
    <row r="88" spans="1:252" s="56" customFormat="1" ht="48.75" customHeight="1">
      <c r="A88" s="407"/>
      <c r="B88" s="497" t="s">
        <v>1175</v>
      </c>
      <c r="C88" s="497"/>
      <c r="D88" s="497"/>
      <c r="E88" s="407"/>
      <c r="F88" s="408"/>
      <c r="G88" s="408"/>
      <c r="H88" s="408"/>
      <c r="I88" s="408"/>
      <c r="J88" s="408"/>
      <c r="K88" s="408"/>
      <c r="L88" s="408"/>
      <c r="M88" s="408"/>
      <c r="N88" s="408"/>
      <c r="O88" s="408"/>
      <c r="P88" s="408"/>
      <c r="Q88" s="408"/>
      <c r="R88" s="408"/>
      <c r="S88" s="408"/>
      <c r="T88" s="408"/>
      <c r="U88" s="408"/>
      <c r="V88" s="408"/>
      <c r="W88" s="408"/>
      <c r="X88" s="408"/>
      <c r="Y88" s="408"/>
      <c r="Z88" s="408"/>
      <c r="AA88" s="408"/>
      <c r="AB88" s="408"/>
      <c r="AC88" s="408"/>
      <c r="AD88" s="408"/>
      <c r="AE88" s="408"/>
      <c r="AF88" s="408"/>
      <c r="AG88" s="408"/>
      <c r="AH88" s="408"/>
      <c r="AI88" s="408"/>
      <c r="AJ88" s="408"/>
      <c r="AK88" s="408"/>
      <c r="AL88" s="408"/>
      <c r="AM88" s="408"/>
      <c r="AN88" s="408"/>
      <c r="AO88" s="408"/>
      <c r="AP88" s="408"/>
      <c r="AQ88" s="408"/>
      <c r="AR88" s="408"/>
      <c r="AS88" s="408"/>
      <c r="AT88" s="408"/>
      <c r="AU88" s="408"/>
      <c r="AV88" s="408"/>
      <c r="AW88" s="408"/>
      <c r="AX88" s="408"/>
      <c r="AY88" s="408"/>
      <c r="AZ88" s="408"/>
      <c r="BA88" s="408"/>
      <c r="BB88" s="408"/>
      <c r="BC88" s="408"/>
      <c r="BD88" s="408"/>
      <c r="BE88" s="408"/>
      <c r="BF88" s="408"/>
      <c r="BG88" s="408"/>
      <c r="BH88" s="408"/>
      <c r="BI88" s="408"/>
      <c r="BJ88" s="408"/>
      <c r="BK88" s="408"/>
      <c r="BL88" s="408"/>
      <c r="BM88" s="408"/>
      <c r="BN88" s="408"/>
      <c r="BO88" s="408"/>
      <c r="BP88" s="408"/>
      <c r="BQ88" s="408"/>
      <c r="BR88" s="408"/>
      <c r="BS88" s="408"/>
      <c r="BT88" s="408"/>
      <c r="BU88" s="408"/>
      <c r="BV88" s="408"/>
      <c r="BW88" s="408"/>
      <c r="BX88" s="408"/>
      <c r="BY88" s="408"/>
      <c r="BZ88" s="408"/>
      <c r="CA88" s="408"/>
      <c r="CB88" s="408"/>
      <c r="CC88" s="408"/>
      <c r="CD88" s="408"/>
      <c r="CE88" s="408"/>
      <c r="CF88" s="408"/>
      <c r="CG88" s="408"/>
      <c r="CH88" s="408"/>
      <c r="CI88" s="408"/>
      <c r="CJ88" s="408"/>
      <c r="CK88" s="408"/>
      <c r="CL88" s="408"/>
      <c r="CM88" s="408"/>
      <c r="CN88" s="408"/>
      <c r="CO88" s="408"/>
      <c r="CP88" s="408"/>
      <c r="CQ88" s="408"/>
      <c r="CR88" s="408"/>
      <c r="CS88" s="408"/>
      <c r="CT88" s="408"/>
      <c r="CU88" s="408"/>
      <c r="CV88" s="408"/>
      <c r="CW88" s="408"/>
      <c r="CX88" s="408"/>
      <c r="CY88" s="408"/>
      <c r="CZ88" s="408"/>
      <c r="DA88" s="408"/>
      <c r="DB88" s="408"/>
      <c r="DC88" s="408"/>
      <c r="DD88" s="408"/>
      <c r="DE88" s="408"/>
      <c r="DF88" s="408"/>
      <c r="DG88" s="408"/>
      <c r="DH88" s="408"/>
      <c r="DI88" s="408"/>
      <c r="DJ88" s="408"/>
      <c r="DK88" s="408"/>
      <c r="DL88" s="408"/>
      <c r="DM88" s="408"/>
      <c r="DN88" s="408"/>
      <c r="DO88" s="408"/>
      <c r="DP88" s="408"/>
      <c r="DQ88" s="408"/>
      <c r="DR88" s="408"/>
      <c r="DS88" s="408"/>
      <c r="DT88" s="408"/>
      <c r="DU88" s="408"/>
      <c r="DV88" s="408"/>
      <c r="DW88" s="408"/>
      <c r="DX88" s="408"/>
      <c r="DY88" s="408"/>
      <c r="DZ88" s="408"/>
      <c r="EA88" s="408"/>
      <c r="EB88" s="408"/>
      <c r="EC88" s="408"/>
      <c r="ED88" s="408"/>
      <c r="EE88" s="408"/>
      <c r="EF88" s="408"/>
      <c r="EG88" s="408"/>
      <c r="EH88" s="408"/>
      <c r="EI88" s="408"/>
      <c r="EJ88" s="408"/>
      <c r="EK88" s="408"/>
      <c r="EL88" s="408"/>
      <c r="EM88" s="408"/>
      <c r="EN88" s="408"/>
      <c r="EO88" s="408"/>
      <c r="EP88" s="408"/>
      <c r="EQ88" s="408"/>
      <c r="ER88" s="408"/>
      <c r="ES88" s="408"/>
      <c r="ET88" s="408"/>
      <c r="EU88" s="408"/>
      <c r="EV88" s="408"/>
      <c r="EW88" s="408"/>
      <c r="EX88" s="408"/>
      <c r="EY88" s="408"/>
      <c r="EZ88" s="408"/>
      <c r="FA88" s="408"/>
      <c r="FB88" s="408"/>
      <c r="FC88" s="408"/>
      <c r="FD88" s="408"/>
      <c r="FE88" s="408"/>
      <c r="FF88" s="408"/>
      <c r="FG88" s="408"/>
      <c r="FH88" s="408"/>
      <c r="FI88" s="408"/>
      <c r="FJ88" s="408"/>
      <c r="FK88" s="408"/>
      <c r="FL88" s="408"/>
      <c r="FM88" s="408"/>
      <c r="FN88" s="408"/>
      <c r="FO88" s="408"/>
      <c r="FP88" s="408"/>
      <c r="FQ88" s="408"/>
      <c r="FR88" s="408"/>
      <c r="FS88" s="408"/>
      <c r="FT88" s="408"/>
      <c r="FU88" s="408"/>
      <c r="FV88" s="408"/>
      <c r="FW88" s="408"/>
      <c r="FX88" s="408"/>
      <c r="FY88" s="408"/>
      <c r="FZ88" s="408"/>
      <c r="GA88" s="408"/>
      <c r="GB88" s="408"/>
      <c r="GC88" s="408"/>
      <c r="GD88" s="408"/>
      <c r="GE88" s="408"/>
      <c r="GF88" s="408"/>
      <c r="GG88" s="408"/>
      <c r="GH88" s="408"/>
      <c r="GI88" s="408"/>
      <c r="GJ88" s="408"/>
      <c r="GK88" s="408"/>
      <c r="GL88" s="408"/>
      <c r="GM88" s="408"/>
      <c r="GN88" s="408"/>
      <c r="GO88" s="408"/>
      <c r="GP88" s="408"/>
      <c r="GQ88" s="408"/>
      <c r="GR88" s="408"/>
      <c r="GS88" s="408"/>
      <c r="GT88" s="408"/>
      <c r="GU88" s="408"/>
      <c r="GV88" s="408"/>
      <c r="GW88" s="408"/>
      <c r="GX88" s="408"/>
      <c r="GY88" s="408"/>
      <c r="GZ88" s="408"/>
      <c r="HA88" s="408"/>
      <c r="HB88" s="408"/>
      <c r="HC88" s="408"/>
      <c r="HD88" s="408"/>
      <c r="HE88" s="408"/>
      <c r="HF88" s="408"/>
      <c r="HG88" s="408"/>
      <c r="HH88" s="408"/>
      <c r="HI88" s="408"/>
      <c r="HJ88" s="408"/>
      <c r="HK88" s="408"/>
      <c r="HL88" s="408"/>
      <c r="HM88" s="408"/>
      <c r="HN88" s="408"/>
      <c r="HO88" s="408"/>
      <c r="HP88" s="408"/>
      <c r="HQ88" s="408"/>
      <c r="HR88" s="408"/>
      <c r="HS88" s="408"/>
      <c r="HT88" s="408"/>
      <c r="HU88" s="408"/>
      <c r="HV88" s="408"/>
      <c r="HW88" s="408"/>
      <c r="HX88" s="408"/>
      <c r="HY88" s="408"/>
      <c r="HZ88" s="408"/>
      <c r="IA88" s="408"/>
      <c r="IB88" s="408"/>
      <c r="IC88" s="408"/>
      <c r="ID88" s="408"/>
      <c r="IE88" s="408"/>
      <c r="IF88" s="408"/>
      <c r="IG88" s="408"/>
      <c r="IH88" s="408"/>
      <c r="II88" s="408"/>
      <c r="IJ88" s="408"/>
      <c r="IK88" s="408"/>
      <c r="IL88" s="408"/>
      <c r="IM88" s="408"/>
      <c r="IN88" s="408"/>
      <c r="IO88" s="408"/>
      <c r="IP88" s="408"/>
      <c r="IQ88" s="408"/>
      <c r="IR88" s="408"/>
    </row>
    <row r="89" spans="1:252" s="56" customFormat="1">
      <c r="A89" s="53"/>
      <c r="B89" s="208"/>
      <c r="C89" s="409"/>
      <c r="D89" s="49"/>
      <c r="E89" s="49"/>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c r="CU89" s="50"/>
      <c r="CV89" s="50"/>
      <c r="CW89" s="50"/>
      <c r="CX89" s="50"/>
      <c r="CY89" s="50"/>
      <c r="CZ89" s="50"/>
      <c r="DA89" s="50"/>
      <c r="DB89" s="50"/>
      <c r="DC89" s="50"/>
      <c r="DD89" s="50"/>
      <c r="DE89" s="50"/>
      <c r="DF89" s="50"/>
      <c r="DG89" s="50"/>
      <c r="DH89" s="50"/>
      <c r="DI89" s="50"/>
      <c r="DJ89" s="50"/>
      <c r="DK89" s="50"/>
      <c r="DL89" s="50"/>
      <c r="DM89" s="50"/>
      <c r="DN89" s="50"/>
      <c r="DO89" s="50"/>
      <c r="DP89" s="50"/>
      <c r="DQ89" s="50"/>
      <c r="DR89" s="50"/>
      <c r="DS89" s="50"/>
      <c r="DT89" s="50"/>
      <c r="DU89" s="50"/>
      <c r="DV89" s="50"/>
      <c r="DW89" s="50"/>
      <c r="DX89" s="50"/>
      <c r="DY89" s="50"/>
      <c r="DZ89" s="50"/>
      <c r="EA89" s="50"/>
      <c r="EB89" s="50"/>
      <c r="EC89" s="50"/>
      <c r="ED89" s="50"/>
      <c r="EE89" s="50"/>
      <c r="EF89" s="50"/>
      <c r="EG89" s="50"/>
      <c r="EH89" s="50"/>
      <c r="EI89" s="50"/>
      <c r="EJ89" s="50"/>
      <c r="EK89" s="50"/>
      <c r="EL89" s="50"/>
      <c r="EM89" s="50"/>
      <c r="EN89" s="50"/>
      <c r="EO89" s="50"/>
      <c r="EP89" s="50"/>
      <c r="EQ89" s="50"/>
      <c r="ER89" s="50"/>
      <c r="ES89" s="50"/>
      <c r="ET89" s="50"/>
      <c r="EU89" s="50"/>
      <c r="EV89" s="50"/>
      <c r="EW89" s="50"/>
      <c r="EX89" s="50"/>
      <c r="EY89" s="50"/>
      <c r="EZ89" s="50"/>
      <c r="FA89" s="50"/>
      <c r="FB89" s="50"/>
      <c r="FC89" s="50"/>
      <c r="FD89" s="50"/>
      <c r="FE89" s="50"/>
      <c r="FF89" s="50"/>
      <c r="FG89" s="50"/>
      <c r="FH89" s="50"/>
      <c r="FI89" s="50"/>
      <c r="FJ89" s="50"/>
      <c r="FK89" s="50"/>
      <c r="FL89" s="50"/>
      <c r="FM89" s="50"/>
      <c r="FN89" s="50"/>
      <c r="FO89" s="50"/>
      <c r="FP89" s="50"/>
      <c r="FQ89" s="50"/>
      <c r="FR89" s="50"/>
      <c r="FS89" s="50"/>
      <c r="FT89" s="50"/>
      <c r="FU89" s="50"/>
      <c r="FV89" s="50"/>
      <c r="FW89" s="50"/>
      <c r="FX89" s="50"/>
      <c r="FY89" s="50"/>
      <c r="FZ89" s="50"/>
      <c r="GA89" s="50"/>
      <c r="GB89" s="50"/>
      <c r="GC89" s="50"/>
      <c r="GD89" s="50"/>
      <c r="GE89" s="50"/>
      <c r="GF89" s="50"/>
      <c r="GG89" s="50"/>
      <c r="GH89" s="50"/>
      <c r="GI89" s="50"/>
      <c r="GJ89" s="50"/>
      <c r="GK89" s="50"/>
      <c r="GL89" s="50"/>
      <c r="GM89" s="50"/>
      <c r="GN89" s="50"/>
      <c r="GO89" s="50"/>
      <c r="GP89" s="50"/>
      <c r="GQ89" s="50"/>
      <c r="GR89" s="50"/>
      <c r="GS89" s="50"/>
      <c r="GT89" s="50"/>
      <c r="GU89" s="50"/>
      <c r="GV89" s="50"/>
      <c r="GW89" s="50"/>
      <c r="GX89" s="50"/>
      <c r="GY89" s="50"/>
      <c r="GZ89" s="50"/>
      <c r="HA89" s="50"/>
      <c r="HB89" s="50"/>
      <c r="HC89" s="50"/>
      <c r="HD89" s="50"/>
      <c r="HE89" s="50"/>
      <c r="HF89" s="50"/>
      <c r="HG89" s="50"/>
      <c r="HH89" s="50"/>
      <c r="HI89" s="50"/>
      <c r="HJ89" s="50"/>
      <c r="HK89" s="50"/>
      <c r="HL89" s="50"/>
      <c r="HM89" s="50"/>
      <c r="HN89" s="50"/>
      <c r="HO89" s="50"/>
      <c r="HP89" s="50"/>
      <c r="HQ89" s="50"/>
      <c r="HR89" s="50"/>
      <c r="HS89" s="50"/>
      <c r="HT89" s="50"/>
      <c r="HU89" s="50"/>
      <c r="HV89" s="50"/>
      <c r="HW89" s="50"/>
      <c r="HX89" s="50"/>
      <c r="HY89" s="50"/>
      <c r="HZ89" s="50"/>
      <c r="IA89" s="50"/>
      <c r="IB89" s="50"/>
      <c r="IC89" s="50"/>
      <c r="ID89" s="50"/>
      <c r="IE89" s="50"/>
      <c r="IF89" s="50"/>
      <c r="IG89" s="50"/>
      <c r="IH89" s="50"/>
      <c r="II89" s="50"/>
      <c r="IJ89" s="50"/>
      <c r="IK89" s="50"/>
      <c r="IL89" s="50"/>
      <c r="IM89" s="50"/>
      <c r="IN89" s="50"/>
      <c r="IO89" s="50"/>
      <c r="IP89" s="50"/>
      <c r="IQ89" s="50"/>
      <c r="IR89" s="50"/>
    </row>
    <row r="90" spans="1:252" s="56" customFormat="1">
      <c r="A90" s="53"/>
      <c r="B90" s="208"/>
      <c r="C90" s="409"/>
      <c r="D90" s="49"/>
      <c r="E90" s="49"/>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50"/>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50"/>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50"/>
      <c r="IM90" s="50"/>
      <c r="IN90" s="50"/>
      <c r="IO90" s="50"/>
      <c r="IP90" s="50"/>
      <c r="IQ90" s="50"/>
      <c r="IR90" s="50"/>
    </row>
    <row r="91" spans="1:252" s="56" customFormat="1">
      <c r="A91" s="53"/>
      <c r="B91" s="208"/>
      <c r="C91" s="409"/>
      <c r="D91" s="49"/>
      <c r="E91" s="49"/>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c r="DM91" s="50"/>
      <c r="DN91" s="50"/>
      <c r="DO91" s="50"/>
      <c r="DP91" s="50"/>
      <c r="DQ91" s="50"/>
      <c r="DR91" s="50"/>
      <c r="DS91" s="50"/>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0"/>
      <c r="EV91" s="50"/>
      <c r="EW91" s="50"/>
      <c r="EX91" s="50"/>
      <c r="EY91" s="50"/>
      <c r="EZ91" s="50"/>
      <c r="FA91" s="50"/>
      <c r="FB91" s="50"/>
      <c r="FC91" s="50"/>
      <c r="FD91" s="50"/>
      <c r="FE91" s="50"/>
      <c r="FF91" s="50"/>
      <c r="FG91" s="50"/>
      <c r="FH91" s="50"/>
      <c r="FI91" s="50"/>
      <c r="FJ91" s="50"/>
      <c r="FK91" s="50"/>
      <c r="FL91" s="50"/>
      <c r="FM91" s="50"/>
      <c r="FN91" s="50"/>
      <c r="FO91" s="50"/>
      <c r="FP91" s="50"/>
      <c r="FQ91" s="50"/>
      <c r="FR91" s="50"/>
      <c r="FS91" s="50"/>
      <c r="FT91" s="50"/>
      <c r="FU91" s="50"/>
      <c r="FV91" s="50"/>
      <c r="FW91" s="50"/>
      <c r="FX91" s="50"/>
      <c r="FY91" s="50"/>
      <c r="FZ91" s="50"/>
      <c r="GA91" s="50"/>
      <c r="GB91" s="50"/>
      <c r="GC91" s="50"/>
      <c r="GD91" s="50"/>
      <c r="GE91" s="50"/>
      <c r="GF91" s="50"/>
      <c r="GG91" s="50"/>
      <c r="GH91" s="50"/>
      <c r="GI91" s="50"/>
      <c r="GJ91" s="50"/>
      <c r="GK91" s="50"/>
      <c r="GL91" s="50"/>
      <c r="GM91" s="50"/>
      <c r="GN91" s="50"/>
      <c r="GO91" s="50"/>
      <c r="GP91" s="50"/>
      <c r="GQ91" s="50"/>
      <c r="GR91" s="50"/>
      <c r="GS91" s="50"/>
      <c r="GT91" s="50"/>
      <c r="GU91" s="50"/>
      <c r="GV91" s="50"/>
      <c r="GW91" s="50"/>
      <c r="GX91" s="50"/>
      <c r="GY91" s="50"/>
      <c r="GZ91" s="50"/>
      <c r="HA91" s="50"/>
      <c r="HB91" s="50"/>
      <c r="HC91" s="50"/>
      <c r="HD91" s="50"/>
      <c r="HE91" s="50"/>
      <c r="HF91" s="50"/>
      <c r="HG91" s="50"/>
      <c r="HH91" s="50"/>
      <c r="HI91" s="50"/>
      <c r="HJ91" s="50"/>
      <c r="HK91" s="50"/>
      <c r="HL91" s="50"/>
      <c r="HM91" s="50"/>
      <c r="HN91" s="50"/>
      <c r="HO91" s="50"/>
      <c r="HP91" s="50"/>
      <c r="HQ91" s="50"/>
      <c r="HR91" s="50"/>
      <c r="HS91" s="50"/>
      <c r="HT91" s="50"/>
      <c r="HU91" s="50"/>
      <c r="HV91" s="50"/>
      <c r="HW91" s="50"/>
      <c r="HX91" s="50"/>
      <c r="HY91" s="50"/>
      <c r="HZ91" s="50"/>
      <c r="IA91" s="50"/>
      <c r="IB91" s="50"/>
      <c r="IC91" s="50"/>
      <c r="ID91" s="50"/>
      <c r="IE91" s="50"/>
      <c r="IF91" s="50"/>
      <c r="IG91" s="50"/>
      <c r="IH91" s="50"/>
      <c r="II91" s="50"/>
      <c r="IJ91" s="50"/>
      <c r="IK91" s="50"/>
      <c r="IL91" s="50"/>
      <c r="IM91" s="50"/>
      <c r="IN91" s="50"/>
      <c r="IO91" s="50"/>
      <c r="IP91" s="50"/>
      <c r="IQ91" s="50"/>
      <c r="IR91" s="50"/>
    </row>
    <row r="92" spans="1:252" s="56" customFormat="1">
      <c r="A92" s="53"/>
      <c r="B92" s="498" t="s">
        <v>1497</v>
      </c>
      <c r="C92" s="498"/>
      <c r="D92" s="498"/>
      <c r="E92" s="51"/>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50"/>
      <c r="DK92" s="50"/>
      <c r="DL92" s="50"/>
      <c r="DM92" s="50"/>
      <c r="DN92" s="50"/>
      <c r="DO92" s="50"/>
      <c r="DP92" s="50"/>
      <c r="DQ92" s="50"/>
      <c r="DR92" s="50"/>
      <c r="DS92" s="50"/>
      <c r="DT92" s="50"/>
      <c r="DU92" s="50"/>
      <c r="DV92" s="50"/>
      <c r="DW92" s="50"/>
      <c r="DX92" s="50"/>
      <c r="DY92" s="50"/>
      <c r="DZ92" s="50"/>
      <c r="EA92" s="50"/>
      <c r="EB92" s="50"/>
      <c r="EC92" s="50"/>
      <c r="ED92" s="50"/>
      <c r="EE92" s="50"/>
      <c r="EF92" s="50"/>
      <c r="EG92" s="50"/>
      <c r="EH92" s="50"/>
      <c r="EI92" s="50"/>
      <c r="EJ92" s="50"/>
      <c r="EK92" s="50"/>
      <c r="EL92" s="50"/>
      <c r="EM92" s="50"/>
      <c r="EN92" s="50"/>
      <c r="EO92" s="50"/>
      <c r="EP92" s="50"/>
      <c r="EQ92" s="50"/>
      <c r="ER92" s="50"/>
      <c r="ES92" s="50"/>
      <c r="ET92" s="50"/>
      <c r="EU92" s="50"/>
      <c r="EV92" s="50"/>
      <c r="EW92" s="50"/>
      <c r="EX92" s="50"/>
      <c r="EY92" s="50"/>
      <c r="EZ92" s="50"/>
      <c r="FA92" s="50"/>
      <c r="FB92" s="50"/>
      <c r="FC92" s="50"/>
      <c r="FD92" s="50"/>
      <c r="FE92" s="50"/>
      <c r="FF92" s="50"/>
      <c r="FG92" s="50"/>
      <c r="FH92" s="50"/>
      <c r="FI92" s="50"/>
      <c r="FJ92" s="50"/>
      <c r="FK92" s="50"/>
      <c r="FL92" s="50"/>
      <c r="FM92" s="50"/>
      <c r="FN92" s="50"/>
      <c r="FO92" s="50"/>
      <c r="FP92" s="50"/>
      <c r="FQ92" s="50"/>
      <c r="FR92" s="50"/>
      <c r="FS92" s="50"/>
      <c r="FT92" s="50"/>
      <c r="FU92" s="50"/>
      <c r="FV92" s="50"/>
      <c r="FW92" s="50"/>
      <c r="FX92" s="50"/>
      <c r="FY92" s="50"/>
      <c r="FZ92" s="50"/>
      <c r="GA92" s="50"/>
      <c r="GB92" s="50"/>
      <c r="GC92" s="50"/>
      <c r="GD92" s="50"/>
      <c r="GE92" s="50"/>
      <c r="GF92" s="50"/>
      <c r="GG92" s="50"/>
      <c r="GH92" s="50"/>
      <c r="GI92" s="50"/>
      <c r="GJ92" s="50"/>
      <c r="GK92" s="50"/>
      <c r="GL92" s="50"/>
      <c r="GM92" s="50"/>
      <c r="GN92" s="50"/>
      <c r="GO92" s="50"/>
      <c r="GP92" s="50"/>
      <c r="GQ92" s="50"/>
      <c r="GR92" s="50"/>
      <c r="GS92" s="50"/>
      <c r="GT92" s="50"/>
      <c r="GU92" s="50"/>
      <c r="GV92" s="50"/>
      <c r="GW92" s="50"/>
      <c r="GX92" s="50"/>
      <c r="GY92" s="50"/>
      <c r="GZ92" s="50"/>
      <c r="HA92" s="50"/>
      <c r="HB92" s="50"/>
      <c r="HC92" s="50"/>
      <c r="HD92" s="50"/>
      <c r="HE92" s="50"/>
      <c r="HF92" s="50"/>
      <c r="HG92" s="50"/>
      <c r="HH92" s="50"/>
      <c r="HI92" s="50"/>
      <c r="HJ92" s="50"/>
      <c r="HK92" s="50"/>
      <c r="HL92" s="50"/>
      <c r="HM92" s="50"/>
      <c r="HN92" s="50"/>
      <c r="HO92" s="50"/>
      <c r="HP92" s="50"/>
      <c r="HQ92" s="50"/>
      <c r="HR92" s="50"/>
      <c r="HS92" s="50"/>
      <c r="HT92" s="50"/>
      <c r="HU92" s="50"/>
      <c r="HV92" s="50"/>
      <c r="HW92" s="50"/>
      <c r="HX92" s="50"/>
      <c r="HY92" s="50"/>
      <c r="HZ92" s="50"/>
      <c r="IA92" s="50"/>
      <c r="IB92" s="50"/>
      <c r="IC92" s="50"/>
      <c r="ID92" s="50"/>
      <c r="IE92" s="50"/>
      <c r="IF92" s="50"/>
      <c r="IG92" s="50"/>
      <c r="IH92" s="50"/>
      <c r="II92" s="50"/>
      <c r="IJ92" s="50"/>
      <c r="IK92" s="50"/>
      <c r="IL92" s="50"/>
      <c r="IM92" s="50"/>
      <c r="IN92" s="50"/>
      <c r="IO92" s="50"/>
      <c r="IP92" s="50"/>
      <c r="IQ92" s="50"/>
      <c r="IR92" s="50"/>
    </row>
    <row r="93" spans="1:252" s="51" customFormat="1">
      <c r="A93" s="50"/>
      <c r="B93" s="498" t="s">
        <v>1177</v>
      </c>
      <c r="C93" s="498"/>
      <c r="D93" s="498"/>
    </row>
    <row r="94" spans="1:252" s="51" customFormat="1">
      <c r="A94" s="50"/>
      <c r="B94" s="498" t="s">
        <v>773</v>
      </c>
      <c r="C94" s="498"/>
      <c r="D94" s="498"/>
    </row>
    <row r="95" spans="1:252">
      <c r="A95" s="26"/>
      <c r="B95" s="26"/>
    </row>
    <row r="96" spans="1:252">
      <c r="A96" s="26"/>
      <c r="B96" s="26"/>
    </row>
    <row r="97" spans="1:2">
      <c r="A97" s="26"/>
      <c r="B97" s="26"/>
    </row>
  </sheetData>
  <mergeCells count="7">
    <mergeCell ref="B88:D88"/>
    <mergeCell ref="B92:D92"/>
    <mergeCell ref="B93:D93"/>
    <mergeCell ref="B94:D94"/>
    <mergeCell ref="A1:E1"/>
    <mergeCell ref="A2:A3"/>
    <mergeCell ref="B2:B3"/>
  </mergeCells>
  <printOptions horizontalCentered="1"/>
  <pageMargins left="0.3" right="0.3" top="0.7" bottom="0.5" header="0.3" footer="0.3"/>
  <pageSetup paperSize="9" scale="96" fitToHeight="0" orientation="portrait" horizontalDpi="300" verticalDpi="300" r:id="rId1"/>
  <headerFooter>
    <oddHeader>&amp;C&amp;"Tahoma,Bold"&amp;10YOBE STATE GOVERNMENT OF NIGERIAAPPROVED APPROPRIATION BILL 2020</oddHeader>
    <oddFooter>&amp;L&amp;"-,Italic"&amp;12AS REVISED BY YBHA &amp;CPage &amp;P</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ID367"/>
  <sheetViews>
    <sheetView view="pageLayout" zoomScaleNormal="130" workbookViewId="0">
      <selection activeCell="C6" sqref="C6"/>
    </sheetView>
  </sheetViews>
  <sheetFormatPr defaultColWidth="5.28515625" defaultRowHeight="12.75"/>
  <cols>
    <col min="1" max="1" width="13.140625" style="53" customWidth="1"/>
    <col min="2" max="2" width="8.7109375" style="208" customWidth="1"/>
    <col min="3" max="3" width="44.42578125" style="54" customWidth="1"/>
    <col min="4" max="5" width="17.5703125" style="49" customWidth="1"/>
    <col min="6" max="6" width="16.85546875" style="49" customWidth="1"/>
    <col min="7" max="238" width="9.140625" style="50" customWidth="1"/>
    <col min="239" max="16384" width="5.28515625" style="56"/>
  </cols>
  <sheetData>
    <row r="1" spans="1:238">
      <c r="A1" s="499" t="s">
        <v>1068</v>
      </c>
      <c r="B1" s="500"/>
      <c r="C1" s="500"/>
      <c r="D1" s="500"/>
      <c r="E1" s="500"/>
      <c r="F1" s="501"/>
    </row>
    <row r="2" spans="1:238" ht="38.25">
      <c r="A2" s="502" t="s">
        <v>1069</v>
      </c>
      <c r="B2" s="503"/>
      <c r="C2" s="504" t="s">
        <v>1010</v>
      </c>
      <c r="D2" s="210" t="s">
        <v>1160</v>
      </c>
      <c r="E2" s="210" t="s">
        <v>1101</v>
      </c>
      <c r="F2" s="211" t="s">
        <v>1102</v>
      </c>
    </row>
    <row r="3" spans="1:238">
      <c r="A3" s="212" t="s">
        <v>1072</v>
      </c>
      <c r="B3" s="213" t="s">
        <v>1073</v>
      </c>
      <c r="C3" s="504"/>
      <c r="D3" s="210" t="s">
        <v>1011</v>
      </c>
      <c r="E3" s="210" t="s">
        <v>1011</v>
      </c>
      <c r="F3" s="214" t="s">
        <v>1011</v>
      </c>
    </row>
    <row r="4" spans="1:238">
      <c r="A4" s="215" t="s">
        <v>399</v>
      </c>
      <c r="B4" s="216"/>
      <c r="C4" s="217" t="s">
        <v>1173</v>
      </c>
      <c r="D4" s="218"/>
      <c r="E4" s="218"/>
      <c r="F4" s="220"/>
    </row>
    <row r="5" spans="1:238" ht="12.75" customHeight="1">
      <c r="A5" s="215" t="s">
        <v>399</v>
      </c>
      <c r="B5" s="221">
        <v>12010199</v>
      </c>
      <c r="C5" s="222" t="s">
        <v>1171</v>
      </c>
      <c r="D5" s="219">
        <v>70000</v>
      </c>
      <c r="E5" s="219">
        <v>0</v>
      </c>
      <c r="F5" s="220">
        <v>63500</v>
      </c>
    </row>
    <row r="6" spans="1:238" s="51" customFormat="1" ht="12.75" customHeight="1">
      <c r="A6" s="215" t="s">
        <v>399</v>
      </c>
      <c r="B6" s="216"/>
      <c r="C6" s="223" t="s">
        <v>585</v>
      </c>
      <c r="D6" s="218">
        <f>SUM(D5:D5)</f>
        <v>70000</v>
      </c>
      <c r="E6" s="218">
        <f>SUM(E5:E5)</f>
        <v>0</v>
      </c>
      <c r="F6" s="224">
        <v>63500</v>
      </c>
    </row>
    <row r="7" spans="1:238" ht="12.75" customHeight="1">
      <c r="A7" s="225" t="s">
        <v>467</v>
      </c>
      <c r="B7" s="216"/>
      <c r="C7" s="217" t="s">
        <v>464</v>
      </c>
      <c r="D7" s="218"/>
      <c r="E7" s="218"/>
      <c r="F7" s="220">
        <v>0</v>
      </c>
    </row>
    <row r="8" spans="1:238" ht="12.75" customHeight="1">
      <c r="A8" s="225" t="s">
        <v>467</v>
      </c>
      <c r="B8" s="221">
        <v>12020417</v>
      </c>
      <c r="C8" s="222" t="s">
        <v>584</v>
      </c>
      <c r="D8" s="219">
        <v>6500000</v>
      </c>
      <c r="E8" s="219">
        <v>6150000</v>
      </c>
      <c r="F8" s="220">
        <v>0</v>
      </c>
    </row>
    <row r="9" spans="1:238" ht="12.75" customHeight="1">
      <c r="A9" s="225" t="s">
        <v>467</v>
      </c>
      <c r="B9" s="221">
        <v>12020427</v>
      </c>
      <c r="C9" s="222" t="s">
        <v>583</v>
      </c>
      <c r="D9" s="219">
        <v>80000000</v>
      </c>
      <c r="E9" s="219">
        <v>74200000</v>
      </c>
      <c r="F9" s="220">
        <v>55275000</v>
      </c>
    </row>
    <row r="10" spans="1:238" s="51" customFormat="1" ht="12.75" customHeight="1">
      <c r="A10" s="225" t="s">
        <v>467</v>
      </c>
      <c r="B10" s="216"/>
      <c r="C10" s="223" t="s">
        <v>585</v>
      </c>
      <c r="D10" s="218">
        <f>SUM(D8:D9)</f>
        <v>86500000</v>
      </c>
      <c r="E10" s="218">
        <f>SUM(E8:E9)</f>
        <v>80350000</v>
      </c>
      <c r="F10" s="224">
        <v>55275000</v>
      </c>
    </row>
    <row r="11" spans="1:238" ht="12.75" customHeight="1">
      <c r="A11" s="225" t="s">
        <v>405</v>
      </c>
      <c r="B11" s="221"/>
      <c r="C11" s="223" t="s">
        <v>595</v>
      </c>
      <c r="D11" s="218"/>
      <c r="E11" s="218"/>
      <c r="F11" s="220">
        <v>0</v>
      </c>
    </row>
    <row r="12" spans="1:238" ht="12.75" customHeight="1">
      <c r="A12" s="225" t="s">
        <v>405</v>
      </c>
      <c r="B12" s="221">
        <v>12020499</v>
      </c>
      <c r="C12" s="222" t="s">
        <v>596</v>
      </c>
      <c r="D12" s="219">
        <v>0</v>
      </c>
      <c r="E12" s="219">
        <v>500000</v>
      </c>
      <c r="F12" s="220">
        <v>0</v>
      </c>
    </row>
    <row r="13" spans="1:238" ht="12.75" customHeight="1">
      <c r="A13" s="225" t="s">
        <v>405</v>
      </c>
      <c r="B13" s="221">
        <v>12020601</v>
      </c>
      <c r="C13" s="222" t="s">
        <v>597</v>
      </c>
      <c r="D13" s="219">
        <v>200000</v>
      </c>
      <c r="E13" s="219">
        <v>400000</v>
      </c>
      <c r="F13" s="220">
        <v>0</v>
      </c>
    </row>
    <row r="14" spans="1:238" s="51" customFormat="1" ht="12.75" customHeight="1">
      <c r="A14" s="225" t="s">
        <v>405</v>
      </c>
      <c r="B14" s="221">
        <v>12020606</v>
      </c>
      <c r="C14" s="222" t="s">
        <v>1063</v>
      </c>
      <c r="D14" s="219">
        <v>50000</v>
      </c>
      <c r="E14" s="219">
        <v>80000</v>
      </c>
      <c r="F14" s="220">
        <v>0</v>
      </c>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row>
    <row r="15" spans="1:238" ht="12.75" customHeight="1">
      <c r="A15" s="225" t="s">
        <v>405</v>
      </c>
      <c r="B15" s="221">
        <v>12020705</v>
      </c>
      <c r="C15" s="222" t="s">
        <v>1078</v>
      </c>
      <c r="D15" s="219">
        <v>100000</v>
      </c>
      <c r="E15" s="219">
        <v>150000</v>
      </c>
      <c r="F15" s="220">
        <v>0</v>
      </c>
    </row>
    <row r="16" spans="1:238" ht="12.75" customHeight="1">
      <c r="A16" s="225" t="s">
        <v>405</v>
      </c>
      <c r="B16" s="216"/>
      <c r="C16" s="223" t="s">
        <v>585</v>
      </c>
      <c r="D16" s="218">
        <f>SUM(D12:D15)</f>
        <v>350000</v>
      </c>
      <c r="E16" s="218">
        <f>SUM(E12:E15)</f>
        <v>1130000</v>
      </c>
      <c r="F16" s="224">
        <v>0</v>
      </c>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row>
    <row r="17" spans="1:238" s="51" customFormat="1" ht="12.75" customHeight="1">
      <c r="A17" s="225" t="s">
        <v>335</v>
      </c>
      <c r="B17" s="221"/>
      <c r="C17" s="223" t="s">
        <v>1166</v>
      </c>
      <c r="D17" s="218"/>
      <c r="E17" s="218"/>
      <c r="F17" s="220">
        <v>0</v>
      </c>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row>
    <row r="18" spans="1:238" ht="12.75" customHeight="1">
      <c r="A18" s="225" t="s">
        <v>335</v>
      </c>
      <c r="B18" s="221">
        <v>12020130</v>
      </c>
      <c r="C18" s="222" t="s">
        <v>586</v>
      </c>
      <c r="D18" s="219">
        <v>0</v>
      </c>
      <c r="E18" s="219">
        <v>500000</v>
      </c>
      <c r="F18" s="220">
        <v>0</v>
      </c>
    </row>
    <row r="19" spans="1:238" ht="12.75" customHeight="1">
      <c r="A19" s="225" t="s">
        <v>335</v>
      </c>
      <c r="B19" s="221">
        <v>12020470</v>
      </c>
      <c r="C19" s="222" t="s">
        <v>589</v>
      </c>
      <c r="D19" s="219">
        <v>30000</v>
      </c>
      <c r="E19" s="219">
        <v>0</v>
      </c>
      <c r="F19" s="220">
        <v>27000</v>
      </c>
    </row>
    <row r="20" spans="1:238" ht="12.75" customHeight="1">
      <c r="A20" s="225" t="s">
        <v>335</v>
      </c>
      <c r="B20" s="221">
        <v>12020704</v>
      </c>
      <c r="C20" s="222" t="s">
        <v>1074</v>
      </c>
      <c r="D20" s="219">
        <v>270000</v>
      </c>
      <c r="E20" s="219">
        <v>500000</v>
      </c>
      <c r="F20" s="220">
        <v>11000</v>
      </c>
    </row>
    <row r="21" spans="1:238" ht="12.75" customHeight="1">
      <c r="A21" s="225" t="s">
        <v>335</v>
      </c>
      <c r="B21" s="216"/>
      <c r="C21" s="223" t="s">
        <v>585</v>
      </c>
      <c r="D21" s="218">
        <f>SUM(D18:D20)</f>
        <v>300000</v>
      </c>
      <c r="E21" s="218">
        <f>SUM(E18:E20)</f>
        <v>1000000</v>
      </c>
      <c r="F21" s="224">
        <v>38000</v>
      </c>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row>
    <row r="22" spans="1:238" ht="12.75" customHeight="1">
      <c r="A22" s="225" t="s">
        <v>338</v>
      </c>
      <c r="B22" s="221"/>
      <c r="C22" s="223" t="s">
        <v>588</v>
      </c>
      <c r="D22" s="218"/>
      <c r="E22" s="218"/>
      <c r="F22" s="220">
        <v>0</v>
      </c>
    </row>
    <row r="23" spans="1:238" ht="12.75" customHeight="1">
      <c r="A23" s="225" t="s">
        <v>338</v>
      </c>
      <c r="B23" s="221">
        <v>12020413</v>
      </c>
      <c r="C23" s="222" t="s">
        <v>1075</v>
      </c>
      <c r="D23" s="219">
        <v>1000000</v>
      </c>
      <c r="E23" s="219">
        <v>5950000</v>
      </c>
      <c r="F23" s="220">
        <v>0</v>
      </c>
    </row>
    <row r="24" spans="1:238" ht="12.75" customHeight="1">
      <c r="A24" s="225" t="s">
        <v>338</v>
      </c>
      <c r="B24" s="221">
        <v>12020470</v>
      </c>
      <c r="C24" s="222" t="s">
        <v>589</v>
      </c>
      <c r="D24" s="219">
        <v>1000000</v>
      </c>
      <c r="E24" s="219">
        <v>400000</v>
      </c>
      <c r="F24" s="220">
        <v>5000</v>
      </c>
    </row>
    <row r="25" spans="1:238" s="51" customFormat="1" ht="12.75" customHeight="1">
      <c r="A25" s="225" t="s">
        <v>338</v>
      </c>
      <c r="B25" s="221">
        <v>12020473</v>
      </c>
      <c r="C25" s="222" t="s">
        <v>590</v>
      </c>
      <c r="D25" s="219">
        <v>450000</v>
      </c>
      <c r="E25" s="219">
        <v>500000</v>
      </c>
      <c r="F25" s="220">
        <v>0</v>
      </c>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row>
    <row r="26" spans="1:238" ht="12.75" customHeight="1">
      <c r="A26" s="225" t="s">
        <v>338</v>
      </c>
      <c r="B26" s="221">
        <v>12020495</v>
      </c>
      <c r="C26" s="222" t="s">
        <v>1076</v>
      </c>
      <c r="D26" s="219">
        <v>1000000</v>
      </c>
      <c r="E26" s="219">
        <v>600000</v>
      </c>
      <c r="F26" s="220">
        <v>0</v>
      </c>
    </row>
    <row r="27" spans="1:238" ht="12.75" customHeight="1">
      <c r="A27" s="225" t="s">
        <v>338</v>
      </c>
      <c r="B27" s="221">
        <v>12020719</v>
      </c>
      <c r="C27" s="222" t="s">
        <v>591</v>
      </c>
      <c r="D27" s="219">
        <v>400000</v>
      </c>
      <c r="E27" s="219">
        <v>250000</v>
      </c>
      <c r="F27" s="220">
        <v>0</v>
      </c>
    </row>
    <row r="28" spans="1:238" s="51" customFormat="1" ht="12.75" customHeight="1">
      <c r="A28" s="225" t="s">
        <v>338</v>
      </c>
      <c r="B28" s="216"/>
      <c r="C28" s="223" t="s">
        <v>585</v>
      </c>
      <c r="D28" s="218">
        <f>SUM(D23:D27)</f>
        <v>3850000</v>
      </c>
      <c r="E28" s="218">
        <f>SUM(E23:E27)</f>
        <v>7700000</v>
      </c>
      <c r="F28" s="224">
        <v>5000</v>
      </c>
    </row>
    <row r="29" spans="1:238" ht="12.75" customHeight="1">
      <c r="A29" s="225" t="s">
        <v>337</v>
      </c>
      <c r="B29" s="221"/>
      <c r="C29" s="223" t="s">
        <v>421</v>
      </c>
      <c r="D29" s="218"/>
      <c r="E29" s="218"/>
      <c r="F29" s="220">
        <v>0</v>
      </c>
    </row>
    <row r="30" spans="1:238" ht="12.75" customHeight="1">
      <c r="A30" s="225" t="s">
        <v>337</v>
      </c>
      <c r="B30" s="221">
        <v>12020711</v>
      </c>
      <c r="C30" s="222" t="s">
        <v>1077</v>
      </c>
      <c r="D30" s="219">
        <v>7984000</v>
      </c>
      <c r="E30" s="219">
        <v>11984000</v>
      </c>
      <c r="F30" s="220">
        <v>4940000</v>
      </c>
    </row>
    <row r="31" spans="1:238" s="51" customFormat="1" ht="12.75" customHeight="1">
      <c r="A31" s="225" t="s">
        <v>337</v>
      </c>
      <c r="B31" s="216"/>
      <c r="C31" s="223" t="s">
        <v>585</v>
      </c>
      <c r="D31" s="218">
        <f>SUM(D30)</f>
        <v>7984000</v>
      </c>
      <c r="E31" s="218">
        <f>SUM(E30)</f>
        <v>11984000</v>
      </c>
      <c r="F31" s="224">
        <v>4940000</v>
      </c>
    </row>
    <row r="32" spans="1:238" ht="12.75" customHeight="1">
      <c r="A32" s="225" t="s">
        <v>587</v>
      </c>
      <c r="B32" s="221"/>
      <c r="C32" s="223" t="s">
        <v>341</v>
      </c>
      <c r="D32" s="218"/>
      <c r="E32" s="218"/>
      <c r="F32" s="220">
        <v>0</v>
      </c>
    </row>
    <row r="33" spans="1:238" ht="12.75" customHeight="1">
      <c r="A33" s="225" t="s">
        <v>587</v>
      </c>
      <c r="B33" s="221">
        <v>12020413</v>
      </c>
      <c r="C33" s="222" t="s">
        <v>1075</v>
      </c>
      <c r="D33" s="219">
        <v>4000000</v>
      </c>
      <c r="E33" s="219">
        <v>4000000</v>
      </c>
      <c r="F33" s="220">
        <v>1751898</v>
      </c>
    </row>
    <row r="34" spans="1:238" ht="12.75" customHeight="1">
      <c r="A34" s="225" t="s">
        <v>587</v>
      </c>
      <c r="B34" s="216"/>
      <c r="C34" s="223" t="s">
        <v>585</v>
      </c>
      <c r="D34" s="218">
        <f>SUM(D33)</f>
        <v>4000000</v>
      </c>
      <c r="E34" s="218">
        <f>SUM(E33)</f>
        <v>4000000</v>
      </c>
      <c r="F34" s="224">
        <v>1751898</v>
      </c>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row>
    <row r="35" spans="1:238" ht="12.75" customHeight="1">
      <c r="A35" s="225" t="s">
        <v>592</v>
      </c>
      <c r="B35" s="221"/>
      <c r="C35" s="223" t="s">
        <v>593</v>
      </c>
      <c r="D35" s="218"/>
      <c r="E35" s="218"/>
      <c r="F35" s="220">
        <v>0</v>
      </c>
    </row>
    <row r="36" spans="1:238" ht="12.75" customHeight="1">
      <c r="A36" s="225" t="s">
        <v>592</v>
      </c>
      <c r="B36" s="221">
        <v>12020803</v>
      </c>
      <c r="C36" s="222" t="s">
        <v>594</v>
      </c>
      <c r="D36" s="219">
        <v>1000000</v>
      </c>
      <c r="E36" s="219">
        <v>500000</v>
      </c>
      <c r="F36" s="220">
        <v>50000</v>
      </c>
    </row>
    <row r="37" spans="1:238" ht="12.75" customHeight="1">
      <c r="A37" s="225" t="s">
        <v>592</v>
      </c>
      <c r="B37" s="221">
        <v>12020711</v>
      </c>
      <c r="C37" s="222" t="s">
        <v>1077</v>
      </c>
      <c r="D37" s="219">
        <v>0</v>
      </c>
      <c r="E37" s="219">
        <v>0</v>
      </c>
      <c r="F37" s="220">
        <v>800000</v>
      </c>
    </row>
    <row r="38" spans="1:238" s="51" customFormat="1" ht="12.75" customHeight="1">
      <c r="A38" s="225" t="s">
        <v>592</v>
      </c>
      <c r="B38" s="216"/>
      <c r="C38" s="223" t="s">
        <v>585</v>
      </c>
      <c r="D38" s="218">
        <f>SUM(D36:D37)</f>
        <v>1000000</v>
      </c>
      <c r="E38" s="218">
        <f t="shared" ref="E38" si="0">SUM(E36:E37)</f>
        <v>500000</v>
      </c>
      <c r="F38" s="218">
        <v>850000</v>
      </c>
    </row>
    <row r="39" spans="1:238" ht="12.75" customHeight="1">
      <c r="A39" s="215" t="s">
        <v>30</v>
      </c>
      <c r="B39" s="221"/>
      <c r="C39" s="223" t="s">
        <v>39</v>
      </c>
      <c r="D39" s="218"/>
      <c r="E39" s="218"/>
      <c r="F39" s="220">
        <v>0</v>
      </c>
    </row>
    <row r="40" spans="1:238" ht="12.75" customHeight="1">
      <c r="A40" s="215" t="s">
        <v>30</v>
      </c>
      <c r="B40" s="221">
        <v>12020428</v>
      </c>
      <c r="C40" s="222" t="s">
        <v>1165</v>
      </c>
      <c r="D40" s="219">
        <v>500000</v>
      </c>
      <c r="E40" s="219">
        <v>0</v>
      </c>
      <c r="F40" s="220">
        <v>0</v>
      </c>
    </row>
    <row r="41" spans="1:238" ht="12.75" customHeight="1">
      <c r="A41" s="215" t="s">
        <v>30</v>
      </c>
      <c r="B41" s="216"/>
      <c r="C41" s="223" t="s">
        <v>585</v>
      </c>
      <c r="D41" s="344">
        <f>SUM(D40)</f>
        <v>500000</v>
      </c>
      <c r="E41" s="218">
        <v>0</v>
      </c>
      <c r="F41" s="224">
        <v>0</v>
      </c>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c r="GL41" s="51"/>
      <c r="GM41" s="51"/>
      <c r="GN41" s="51"/>
      <c r="GO41" s="51"/>
      <c r="GP41" s="51"/>
      <c r="GQ41" s="51"/>
      <c r="GR41" s="51"/>
      <c r="GS41" s="51"/>
      <c r="GT41" s="51"/>
      <c r="GU41" s="51"/>
      <c r="GV41" s="51"/>
      <c r="GW41" s="51"/>
      <c r="GX41" s="51"/>
      <c r="GY41" s="51"/>
      <c r="GZ41" s="51"/>
      <c r="HA41" s="51"/>
      <c r="HB41" s="51"/>
      <c r="HC41" s="51"/>
      <c r="HD41" s="51"/>
      <c r="HE41" s="51"/>
      <c r="HF41" s="51"/>
      <c r="HG41" s="51"/>
      <c r="HH41" s="51"/>
      <c r="HI41" s="51"/>
      <c r="HJ41" s="51"/>
      <c r="HK41" s="51"/>
      <c r="HL41" s="51"/>
      <c r="HM41" s="51"/>
      <c r="HN41" s="51"/>
      <c r="HO41" s="51"/>
      <c r="HP41" s="51"/>
      <c r="HQ41" s="51"/>
      <c r="HR41" s="51"/>
      <c r="HS41" s="51"/>
      <c r="HT41" s="51"/>
      <c r="HU41" s="51"/>
      <c r="HV41" s="51"/>
      <c r="HW41" s="51"/>
      <c r="HX41" s="51"/>
      <c r="HY41" s="51"/>
      <c r="HZ41" s="51"/>
      <c r="IA41" s="51"/>
      <c r="IB41" s="51"/>
      <c r="IC41" s="51"/>
      <c r="ID41" s="51"/>
    </row>
    <row r="42" spans="1:238" ht="12.75" customHeight="1">
      <c r="A42" s="225" t="s">
        <v>423</v>
      </c>
      <c r="B42" s="221"/>
      <c r="C42" s="223" t="s">
        <v>424</v>
      </c>
      <c r="D42" s="218"/>
      <c r="E42" s="218"/>
      <c r="F42" s="220">
        <v>0</v>
      </c>
    </row>
    <row r="43" spans="1:238" ht="12.75" customHeight="1">
      <c r="A43" s="225" t="s">
        <v>423</v>
      </c>
      <c r="B43" s="221">
        <v>12020499</v>
      </c>
      <c r="C43" s="222" t="s">
        <v>596</v>
      </c>
      <c r="D43" s="219">
        <v>200000</v>
      </c>
      <c r="E43" s="219">
        <v>1047000</v>
      </c>
      <c r="F43" s="220">
        <v>176000</v>
      </c>
    </row>
    <row r="44" spans="1:238" ht="12.75" customHeight="1">
      <c r="A44" s="225" t="s">
        <v>423</v>
      </c>
      <c r="B44" s="221">
        <v>12020601</v>
      </c>
      <c r="C44" s="222" t="s">
        <v>597</v>
      </c>
      <c r="D44" s="219">
        <v>150000</v>
      </c>
      <c r="E44" s="219">
        <v>400000</v>
      </c>
      <c r="F44" s="220">
        <v>0</v>
      </c>
    </row>
    <row r="45" spans="1:238" s="51" customFormat="1" ht="12.75" customHeight="1">
      <c r="A45" s="225" t="s">
        <v>423</v>
      </c>
      <c r="B45" s="221">
        <v>12020606</v>
      </c>
      <c r="C45" s="222" t="s">
        <v>1063</v>
      </c>
      <c r="D45" s="219">
        <v>450000</v>
      </c>
      <c r="E45" s="219">
        <v>6180000</v>
      </c>
      <c r="F45" s="220">
        <v>0</v>
      </c>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row>
    <row r="46" spans="1:238" ht="12.75" customHeight="1">
      <c r="A46" s="225" t="s">
        <v>423</v>
      </c>
      <c r="B46" s="221">
        <v>12020705</v>
      </c>
      <c r="C46" s="222" t="s">
        <v>1078</v>
      </c>
      <c r="D46" s="219">
        <v>0</v>
      </c>
      <c r="E46" s="219">
        <v>150000</v>
      </c>
      <c r="F46" s="220">
        <v>0</v>
      </c>
    </row>
    <row r="47" spans="1:238" ht="12.75" customHeight="1">
      <c r="A47" s="225" t="s">
        <v>423</v>
      </c>
      <c r="B47" s="221">
        <v>12020705</v>
      </c>
      <c r="C47" s="222" t="s">
        <v>1078</v>
      </c>
      <c r="D47" s="219">
        <v>200000</v>
      </c>
      <c r="E47" s="219">
        <v>1000000</v>
      </c>
      <c r="F47" s="220">
        <v>0</v>
      </c>
    </row>
    <row r="48" spans="1:238" s="51" customFormat="1" ht="12.75" customHeight="1">
      <c r="A48" s="225" t="s">
        <v>423</v>
      </c>
      <c r="B48" s="216"/>
      <c r="C48" s="223" t="s">
        <v>585</v>
      </c>
      <c r="D48" s="218">
        <f>SUM(D43:D47)</f>
        <v>1000000</v>
      </c>
      <c r="E48" s="218">
        <f>SUM(E43:E47)</f>
        <v>8777000</v>
      </c>
      <c r="F48" s="224">
        <v>176000</v>
      </c>
    </row>
    <row r="49" spans="1:238" ht="12.75" customHeight="1">
      <c r="A49" s="225" t="s">
        <v>598</v>
      </c>
      <c r="B49" s="221"/>
      <c r="C49" s="223" t="s">
        <v>599</v>
      </c>
      <c r="D49" s="218"/>
      <c r="E49" s="218"/>
      <c r="F49" s="220">
        <v>0</v>
      </c>
    </row>
    <row r="50" spans="1:238" ht="12.75" customHeight="1">
      <c r="A50" s="225" t="s">
        <v>598</v>
      </c>
      <c r="B50" s="221">
        <v>12020430</v>
      </c>
      <c r="C50" s="222" t="s">
        <v>600</v>
      </c>
      <c r="D50" s="219">
        <v>1000000</v>
      </c>
      <c r="E50" s="219">
        <v>2000000</v>
      </c>
      <c r="F50" s="220">
        <v>48000</v>
      </c>
    </row>
    <row r="51" spans="1:238" s="51" customFormat="1" ht="12.75" customHeight="1">
      <c r="A51" s="225" t="s">
        <v>598</v>
      </c>
      <c r="B51" s="216"/>
      <c r="C51" s="223" t="s">
        <v>585</v>
      </c>
      <c r="D51" s="218">
        <f>SUM(D50)</f>
        <v>1000000</v>
      </c>
      <c r="E51" s="218">
        <f>SUM(E50)</f>
        <v>2000000</v>
      </c>
      <c r="F51" s="224">
        <v>48000</v>
      </c>
    </row>
    <row r="52" spans="1:238" ht="12.75" customHeight="1">
      <c r="A52" s="225" t="s">
        <v>370</v>
      </c>
      <c r="B52" s="221"/>
      <c r="C52" s="223" t="s">
        <v>601</v>
      </c>
      <c r="D52" s="218"/>
      <c r="E52" s="218"/>
      <c r="F52" s="220">
        <v>0</v>
      </c>
    </row>
    <row r="53" spans="1:238" ht="12.75" customHeight="1">
      <c r="A53" s="225" t="s">
        <v>370</v>
      </c>
      <c r="B53" s="221">
        <v>12020499</v>
      </c>
      <c r="C53" s="222" t="s">
        <v>596</v>
      </c>
      <c r="D53" s="219">
        <v>400000</v>
      </c>
      <c r="E53" s="219">
        <v>150000</v>
      </c>
      <c r="F53" s="220">
        <v>341000</v>
      </c>
    </row>
    <row r="54" spans="1:238" s="51" customFormat="1" ht="12.75" customHeight="1">
      <c r="A54" s="225" t="s">
        <v>370</v>
      </c>
      <c r="B54" s="216"/>
      <c r="C54" s="223" t="s">
        <v>585</v>
      </c>
      <c r="D54" s="218">
        <f>SUM(D53)</f>
        <v>400000</v>
      </c>
      <c r="E54" s="218">
        <f>SUM(E53)</f>
        <v>150000</v>
      </c>
      <c r="F54" s="224">
        <v>341000</v>
      </c>
    </row>
    <row r="55" spans="1:238" ht="12.75" customHeight="1">
      <c r="A55" s="225" t="s">
        <v>473</v>
      </c>
      <c r="B55" s="221"/>
      <c r="C55" s="223" t="s">
        <v>472</v>
      </c>
      <c r="D55" s="218"/>
      <c r="E55" s="218"/>
      <c r="F55" s="220">
        <v>0</v>
      </c>
    </row>
    <row r="56" spans="1:238" ht="12.75" customHeight="1">
      <c r="A56" s="225" t="s">
        <v>473</v>
      </c>
      <c r="B56" s="221">
        <v>12020606</v>
      </c>
      <c r="C56" s="222" t="s">
        <v>1063</v>
      </c>
      <c r="D56" s="219">
        <v>2500000</v>
      </c>
      <c r="E56" s="219">
        <v>2756000</v>
      </c>
      <c r="F56" s="220">
        <v>920000</v>
      </c>
    </row>
    <row r="57" spans="1:238" s="51" customFormat="1" ht="12.75" customHeight="1">
      <c r="A57" s="225" t="s">
        <v>473</v>
      </c>
      <c r="B57" s="216"/>
      <c r="C57" s="223" t="s">
        <v>585</v>
      </c>
      <c r="D57" s="218">
        <f>SUM(D56)</f>
        <v>2500000</v>
      </c>
      <c r="E57" s="218">
        <f>SUM(E56)</f>
        <v>2756000</v>
      </c>
      <c r="F57" s="224">
        <v>920000</v>
      </c>
    </row>
    <row r="58" spans="1:238" ht="12.75" customHeight="1">
      <c r="A58" s="226" t="s">
        <v>474</v>
      </c>
      <c r="B58" s="221"/>
      <c r="C58" s="223" t="s">
        <v>602</v>
      </c>
      <c r="D58" s="227"/>
      <c r="E58" s="227"/>
      <c r="F58" s="220">
        <v>0</v>
      </c>
    </row>
    <row r="59" spans="1:238" ht="12.75" customHeight="1">
      <c r="A59" s="226" t="s">
        <v>474</v>
      </c>
      <c r="B59" s="221">
        <v>12020606</v>
      </c>
      <c r="C59" s="222" t="s">
        <v>1063</v>
      </c>
      <c r="D59" s="227">
        <v>294000</v>
      </c>
      <c r="E59" s="227">
        <v>294000</v>
      </c>
      <c r="F59" s="220">
        <v>0</v>
      </c>
    </row>
    <row r="60" spans="1:238" s="51" customFormat="1" ht="12.75" customHeight="1">
      <c r="A60" s="226" t="s">
        <v>474</v>
      </c>
      <c r="B60" s="216"/>
      <c r="C60" s="223" t="s">
        <v>585</v>
      </c>
      <c r="D60" s="228">
        <f>SUM(D59)</f>
        <v>294000</v>
      </c>
      <c r="E60" s="228">
        <f>SUM(E59)</f>
        <v>294000</v>
      </c>
      <c r="F60" s="224">
        <v>0</v>
      </c>
    </row>
    <row r="61" spans="1:238" ht="12.75" customHeight="1">
      <c r="A61" s="229" t="s">
        <v>481</v>
      </c>
      <c r="B61" s="221"/>
      <c r="C61" s="223" t="s">
        <v>482</v>
      </c>
      <c r="D61" s="227"/>
      <c r="E61" s="227"/>
      <c r="F61" s="220">
        <v>0</v>
      </c>
    </row>
    <row r="62" spans="1:238" ht="12.75" customHeight="1">
      <c r="A62" s="229" t="s">
        <v>481</v>
      </c>
      <c r="B62" s="221">
        <v>12020606</v>
      </c>
      <c r="C62" s="222" t="s">
        <v>1063</v>
      </c>
      <c r="D62" s="227">
        <v>0</v>
      </c>
      <c r="E62" s="227">
        <v>0</v>
      </c>
      <c r="F62" s="230">
        <v>0</v>
      </c>
    </row>
    <row r="63" spans="1:238" ht="12.75" customHeight="1">
      <c r="A63" s="229" t="s">
        <v>481</v>
      </c>
      <c r="B63" s="216"/>
      <c r="C63" s="223" t="s">
        <v>585</v>
      </c>
      <c r="D63" s="228">
        <v>0</v>
      </c>
      <c r="E63" s="228">
        <v>0</v>
      </c>
      <c r="F63" s="231">
        <v>0</v>
      </c>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c r="CZ63" s="51"/>
      <c r="DA63" s="51"/>
      <c r="DB63" s="51"/>
      <c r="DC63" s="51"/>
      <c r="DD63" s="51"/>
      <c r="DE63" s="51"/>
      <c r="DF63" s="51"/>
      <c r="DG63" s="51"/>
      <c r="DH63" s="51"/>
      <c r="DI63" s="51"/>
      <c r="DJ63" s="51"/>
      <c r="DK63" s="51"/>
      <c r="DL63" s="51"/>
      <c r="DM63" s="51"/>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51"/>
      <c r="EM63" s="51"/>
      <c r="EN63" s="51"/>
      <c r="EO63" s="51"/>
      <c r="EP63" s="51"/>
      <c r="EQ63" s="51"/>
      <c r="ER63" s="51"/>
      <c r="ES63" s="51"/>
      <c r="ET63" s="51"/>
      <c r="EU63" s="51"/>
      <c r="EV63" s="51"/>
      <c r="EW63" s="51"/>
      <c r="EX63" s="51"/>
      <c r="EY63" s="51"/>
      <c r="EZ63" s="51"/>
      <c r="FA63" s="51"/>
      <c r="FB63" s="51"/>
      <c r="FC63" s="51"/>
      <c r="FD63" s="51"/>
      <c r="FE63" s="51"/>
      <c r="FF63" s="51"/>
      <c r="FG63" s="51"/>
      <c r="FH63" s="51"/>
      <c r="FI63" s="51"/>
      <c r="FJ63" s="51"/>
      <c r="FK63" s="51"/>
      <c r="FL63" s="51"/>
      <c r="FM63" s="51"/>
      <c r="FN63" s="51"/>
      <c r="FO63" s="51"/>
      <c r="FP63" s="51"/>
      <c r="FQ63" s="51"/>
      <c r="FR63" s="51"/>
      <c r="FS63" s="51"/>
      <c r="FT63" s="51"/>
      <c r="FU63" s="51"/>
      <c r="FV63" s="51"/>
      <c r="FW63" s="51"/>
      <c r="FX63" s="51"/>
      <c r="FY63" s="51"/>
      <c r="FZ63" s="51"/>
      <c r="GA63" s="51"/>
      <c r="GB63" s="51"/>
      <c r="GC63" s="51"/>
      <c r="GD63" s="51"/>
      <c r="GE63" s="51"/>
      <c r="GF63" s="51"/>
      <c r="GG63" s="51"/>
      <c r="GH63" s="51"/>
      <c r="GI63" s="51"/>
      <c r="GJ63" s="51"/>
      <c r="GK63" s="51"/>
      <c r="GL63" s="51"/>
      <c r="GM63" s="51"/>
      <c r="GN63" s="51"/>
      <c r="GO63" s="51"/>
      <c r="GP63" s="51"/>
      <c r="GQ63" s="51"/>
      <c r="GR63" s="51"/>
      <c r="GS63" s="51"/>
      <c r="GT63" s="51"/>
      <c r="GU63" s="51"/>
      <c r="GV63" s="51"/>
      <c r="GW63" s="51"/>
      <c r="GX63" s="51"/>
      <c r="GY63" s="51"/>
      <c r="GZ63" s="51"/>
      <c r="HA63" s="51"/>
      <c r="HB63" s="51"/>
      <c r="HC63" s="51"/>
      <c r="HD63" s="51"/>
      <c r="HE63" s="51"/>
      <c r="HF63" s="51"/>
      <c r="HG63" s="51"/>
      <c r="HH63" s="51"/>
      <c r="HI63" s="51"/>
      <c r="HJ63" s="51"/>
      <c r="HK63" s="51"/>
      <c r="HL63" s="51"/>
      <c r="HM63" s="51"/>
      <c r="HN63" s="51"/>
      <c r="HO63" s="51"/>
      <c r="HP63" s="51"/>
      <c r="HQ63" s="51"/>
      <c r="HR63" s="51"/>
      <c r="HS63" s="51"/>
      <c r="HT63" s="51"/>
      <c r="HU63" s="51"/>
      <c r="HV63" s="51"/>
      <c r="HW63" s="51"/>
      <c r="HX63" s="51"/>
      <c r="HY63" s="51"/>
      <c r="HZ63" s="51"/>
      <c r="IA63" s="51"/>
      <c r="IB63" s="51"/>
      <c r="IC63" s="51"/>
      <c r="ID63" s="51"/>
    </row>
    <row r="64" spans="1:238" ht="12.75" customHeight="1">
      <c r="A64" s="226" t="s">
        <v>361</v>
      </c>
      <c r="B64" s="221"/>
      <c r="C64" s="223" t="s">
        <v>1057</v>
      </c>
      <c r="D64" s="227"/>
      <c r="E64" s="227"/>
      <c r="F64" s="220">
        <v>0</v>
      </c>
    </row>
    <row r="65" spans="1:238" ht="12.75" customHeight="1">
      <c r="A65" s="226" t="s">
        <v>361</v>
      </c>
      <c r="B65" s="221">
        <v>12020117</v>
      </c>
      <c r="C65" s="222" t="s">
        <v>603</v>
      </c>
      <c r="D65" s="227">
        <v>1000000</v>
      </c>
      <c r="E65" s="227">
        <v>0</v>
      </c>
      <c r="F65" s="220">
        <v>0</v>
      </c>
    </row>
    <row r="66" spans="1:238" ht="12.75" customHeight="1">
      <c r="A66" s="226" t="s">
        <v>361</v>
      </c>
      <c r="B66" s="221">
        <v>12020118</v>
      </c>
      <c r="C66" s="222" t="s">
        <v>604</v>
      </c>
      <c r="D66" s="227">
        <v>1000000</v>
      </c>
      <c r="E66" s="227">
        <v>0</v>
      </c>
      <c r="F66" s="220">
        <v>0</v>
      </c>
    </row>
    <row r="67" spans="1:238" ht="12.75" customHeight="1">
      <c r="A67" s="226" t="s">
        <v>361</v>
      </c>
      <c r="B67" s="221">
        <v>12020119</v>
      </c>
      <c r="C67" s="222" t="s">
        <v>605</v>
      </c>
      <c r="D67" s="227">
        <v>2000000</v>
      </c>
      <c r="E67" s="227">
        <v>0</v>
      </c>
      <c r="F67" s="220">
        <v>0</v>
      </c>
    </row>
    <row r="68" spans="1:238" ht="12.75" customHeight="1">
      <c r="A68" s="226" t="s">
        <v>361</v>
      </c>
      <c r="B68" s="221">
        <v>12020121</v>
      </c>
      <c r="C68" s="222" t="s">
        <v>606</v>
      </c>
      <c r="D68" s="227">
        <v>2000000</v>
      </c>
      <c r="E68" s="227">
        <v>0</v>
      </c>
      <c r="F68" s="220">
        <v>0</v>
      </c>
    </row>
    <row r="69" spans="1:238" ht="12.75" customHeight="1">
      <c r="A69" s="226" t="s">
        <v>361</v>
      </c>
      <c r="B69" s="221">
        <v>12020122</v>
      </c>
      <c r="C69" s="222" t="s">
        <v>607</v>
      </c>
      <c r="D69" s="227">
        <v>0</v>
      </c>
      <c r="E69" s="227">
        <v>0</v>
      </c>
      <c r="F69" s="220">
        <v>0</v>
      </c>
    </row>
    <row r="70" spans="1:238" ht="12.75" customHeight="1">
      <c r="A70" s="226" t="s">
        <v>361</v>
      </c>
      <c r="B70" s="221">
        <v>12020136</v>
      </c>
      <c r="C70" s="222" t="s">
        <v>608</v>
      </c>
      <c r="D70" s="227">
        <v>0</v>
      </c>
      <c r="E70" s="227">
        <v>0</v>
      </c>
      <c r="F70" s="220">
        <v>0</v>
      </c>
    </row>
    <row r="71" spans="1:238" ht="12.75" customHeight="1">
      <c r="A71" s="226" t="s">
        <v>361</v>
      </c>
      <c r="B71" s="221">
        <v>12020149</v>
      </c>
      <c r="C71" s="222" t="s">
        <v>609</v>
      </c>
      <c r="D71" s="227">
        <v>0</v>
      </c>
      <c r="E71" s="227">
        <v>0</v>
      </c>
      <c r="F71" s="220">
        <v>0</v>
      </c>
    </row>
    <row r="72" spans="1:238" ht="12.75" customHeight="1">
      <c r="A72" s="226" t="s">
        <v>361</v>
      </c>
      <c r="B72" s="221">
        <v>12020442</v>
      </c>
      <c r="C72" s="222" t="s">
        <v>610</v>
      </c>
      <c r="D72" s="227">
        <v>0</v>
      </c>
      <c r="E72" s="227">
        <v>0</v>
      </c>
      <c r="F72" s="220">
        <v>0</v>
      </c>
    </row>
    <row r="73" spans="1:238" ht="12.75" customHeight="1">
      <c r="A73" s="226" t="s">
        <v>361</v>
      </c>
      <c r="B73" s="221">
        <v>12020446</v>
      </c>
      <c r="C73" s="222" t="s">
        <v>611</v>
      </c>
      <c r="D73" s="227">
        <v>2000000</v>
      </c>
      <c r="E73" s="227">
        <v>2000000</v>
      </c>
      <c r="F73" s="220">
        <v>3000000</v>
      </c>
    </row>
    <row r="74" spans="1:238" ht="12.75" customHeight="1">
      <c r="A74" s="226" t="s">
        <v>361</v>
      </c>
      <c r="B74" s="221">
        <v>12020450</v>
      </c>
      <c r="C74" s="222" t="s">
        <v>612</v>
      </c>
      <c r="D74" s="227">
        <v>4000000</v>
      </c>
      <c r="E74" s="227">
        <v>4000000</v>
      </c>
      <c r="F74" s="220">
        <v>0</v>
      </c>
    </row>
    <row r="75" spans="1:238" ht="12.75" customHeight="1">
      <c r="A75" s="226" t="s">
        <v>361</v>
      </c>
      <c r="B75" s="221">
        <v>12020461</v>
      </c>
      <c r="C75" s="222" t="s">
        <v>1079</v>
      </c>
      <c r="D75" s="227">
        <v>0</v>
      </c>
      <c r="E75" s="227">
        <v>0</v>
      </c>
      <c r="F75" s="220">
        <v>0</v>
      </c>
    </row>
    <row r="76" spans="1:238" ht="12.75" customHeight="1">
      <c r="A76" s="226" t="s">
        <v>361</v>
      </c>
      <c r="B76" s="221">
        <v>12020605</v>
      </c>
      <c r="C76" s="222" t="s">
        <v>613</v>
      </c>
      <c r="D76" s="227">
        <v>0</v>
      </c>
      <c r="E76" s="227">
        <v>0</v>
      </c>
      <c r="F76" s="220">
        <v>0</v>
      </c>
    </row>
    <row r="77" spans="1:238" ht="12.75" customHeight="1">
      <c r="A77" s="226" t="s">
        <v>361</v>
      </c>
      <c r="B77" s="221">
        <v>12020608</v>
      </c>
      <c r="C77" s="222" t="s">
        <v>614</v>
      </c>
      <c r="D77" s="227">
        <v>0</v>
      </c>
      <c r="E77" s="227">
        <v>0</v>
      </c>
      <c r="F77" s="220">
        <v>0</v>
      </c>
    </row>
    <row r="78" spans="1:238" s="51" customFormat="1" ht="12.75" customHeight="1">
      <c r="A78" s="226" t="s">
        <v>361</v>
      </c>
      <c r="B78" s="221">
        <v>12020609</v>
      </c>
      <c r="C78" s="222" t="s">
        <v>615</v>
      </c>
      <c r="D78" s="227">
        <v>0</v>
      </c>
      <c r="E78" s="227">
        <v>0</v>
      </c>
      <c r="F78" s="220">
        <v>0</v>
      </c>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50"/>
      <c r="FO78" s="50"/>
      <c r="FP78" s="50"/>
      <c r="FQ78" s="50"/>
      <c r="FR78" s="50"/>
      <c r="FS78" s="50"/>
      <c r="FT78" s="50"/>
      <c r="FU78" s="50"/>
      <c r="FV78" s="50"/>
      <c r="FW78" s="50"/>
      <c r="FX78" s="50"/>
      <c r="FY78" s="50"/>
      <c r="FZ78" s="50"/>
      <c r="GA78" s="50"/>
      <c r="GB78" s="50"/>
      <c r="GC78" s="50"/>
      <c r="GD78" s="50"/>
      <c r="GE78" s="50"/>
      <c r="GF78" s="50"/>
      <c r="GG78" s="50"/>
      <c r="GH78" s="50"/>
      <c r="GI78" s="50"/>
      <c r="GJ78" s="50"/>
      <c r="GK78" s="50"/>
      <c r="GL78" s="50"/>
      <c r="GM78" s="50"/>
      <c r="GN78" s="50"/>
      <c r="GO78" s="50"/>
      <c r="GP78" s="50"/>
      <c r="GQ78" s="50"/>
      <c r="GR78" s="50"/>
      <c r="GS78" s="50"/>
      <c r="GT78" s="50"/>
      <c r="GU78" s="50"/>
      <c r="GV78" s="50"/>
      <c r="GW78" s="50"/>
      <c r="GX78" s="50"/>
      <c r="GY78" s="50"/>
      <c r="GZ78" s="50"/>
      <c r="HA78" s="50"/>
      <c r="HB78" s="50"/>
      <c r="HC78" s="50"/>
      <c r="HD78" s="50"/>
      <c r="HE78" s="50"/>
      <c r="HF78" s="50"/>
      <c r="HG78" s="50"/>
      <c r="HH78" s="50"/>
      <c r="HI78" s="50"/>
      <c r="HJ78" s="50"/>
      <c r="HK78" s="50"/>
      <c r="HL78" s="50"/>
      <c r="HM78" s="50"/>
      <c r="HN78" s="50"/>
      <c r="HO78" s="50"/>
      <c r="HP78" s="50"/>
      <c r="HQ78" s="50"/>
      <c r="HR78" s="50"/>
      <c r="HS78" s="50"/>
      <c r="HT78" s="50"/>
      <c r="HU78" s="50"/>
      <c r="HV78" s="50"/>
      <c r="HW78" s="50"/>
      <c r="HX78" s="50"/>
      <c r="HY78" s="50"/>
      <c r="HZ78" s="50"/>
      <c r="IA78" s="50"/>
      <c r="IB78" s="50"/>
      <c r="IC78" s="50"/>
      <c r="ID78" s="50"/>
    </row>
    <row r="79" spans="1:238" ht="12.75" customHeight="1">
      <c r="A79" s="226" t="s">
        <v>361</v>
      </c>
      <c r="B79" s="221">
        <v>12020616</v>
      </c>
      <c r="C79" s="222" t="s">
        <v>616</v>
      </c>
      <c r="D79" s="227">
        <f>164800000-15317332</f>
        <v>149482668</v>
      </c>
      <c r="E79" s="227">
        <v>264800000</v>
      </c>
      <c r="F79" s="220">
        <v>28370000</v>
      </c>
    </row>
    <row r="80" spans="1:238" ht="12.75" customHeight="1">
      <c r="A80" s="226" t="s">
        <v>361</v>
      </c>
      <c r="B80" s="221">
        <v>12021007</v>
      </c>
      <c r="C80" s="222" t="s">
        <v>617</v>
      </c>
      <c r="D80" s="227">
        <v>0</v>
      </c>
      <c r="E80" s="227">
        <v>0</v>
      </c>
      <c r="F80" s="220">
        <v>0</v>
      </c>
    </row>
    <row r="81" spans="1:238" s="51" customFormat="1" ht="12.75" customHeight="1">
      <c r="A81" s="226" t="s">
        <v>361</v>
      </c>
      <c r="B81" s="216"/>
      <c r="C81" s="223" t="s">
        <v>585</v>
      </c>
      <c r="D81" s="218">
        <f>SUM(D65:D80)</f>
        <v>161482668</v>
      </c>
      <c r="E81" s="218">
        <f>SUM(E65:E80)</f>
        <v>270800000</v>
      </c>
      <c r="F81" s="224">
        <v>31370000</v>
      </c>
    </row>
    <row r="82" spans="1:238" ht="12.75" customHeight="1">
      <c r="A82" s="226" t="s">
        <v>420</v>
      </c>
      <c r="B82" s="221"/>
      <c r="C82" s="223" t="s">
        <v>618</v>
      </c>
      <c r="D82" s="227"/>
      <c r="E82" s="227"/>
      <c r="F82" s="220">
        <v>0</v>
      </c>
    </row>
    <row r="83" spans="1:238" ht="12.75" customHeight="1">
      <c r="A83" s="226" t="s">
        <v>420</v>
      </c>
      <c r="B83" s="221">
        <v>12020457</v>
      </c>
      <c r="C83" s="222" t="s">
        <v>1080</v>
      </c>
      <c r="D83" s="227">
        <v>700000</v>
      </c>
      <c r="E83" s="227">
        <v>2000000</v>
      </c>
      <c r="F83" s="220">
        <v>170000</v>
      </c>
    </row>
    <row r="84" spans="1:238" ht="12.75" customHeight="1">
      <c r="A84" s="226" t="s">
        <v>420</v>
      </c>
      <c r="B84" s="216"/>
      <c r="C84" s="223" t="s">
        <v>585</v>
      </c>
      <c r="D84" s="228">
        <f>SUM(D83)</f>
        <v>700000</v>
      </c>
      <c r="E84" s="228">
        <f>SUM(E83)</f>
        <v>2000000</v>
      </c>
      <c r="F84" s="224">
        <v>170000</v>
      </c>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c r="CT84" s="51"/>
      <c r="CU84" s="51"/>
      <c r="CV84" s="51"/>
      <c r="CW84" s="51"/>
      <c r="CX84" s="51"/>
      <c r="CY84" s="51"/>
      <c r="CZ84" s="51"/>
      <c r="DA84" s="51"/>
      <c r="DB84" s="51"/>
      <c r="DC84" s="51"/>
      <c r="DD84" s="51"/>
      <c r="DE84" s="51"/>
      <c r="DF84" s="51"/>
      <c r="DG84" s="51"/>
      <c r="DH84" s="51"/>
      <c r="DI84" s="51"/>
      <c r="DJ84" s="51"/>
      <c r="DK84" s="51"/>
      <c r="DL84" s="51"/>
      <c r="DM84" s="51"/>
      <c r="DN84" s="51"/>
      <c r="DO84" s="51"/>
      <c r="DP84" s="51"/>
      <c r="DQ84" s="51"/>
      <c r="DR84" s="51"/>
      <c r="DS84" s="51"/>
      <c r="DT84" s="51"/>
      <c r="DU84" s="51"/>
      <c r="DV84" s="51"/>
      <c r="DW84" s="51"/>
      <c r="DX84" s="51"/>
      <c r="DY84" s="51"/>
      <c r="DZ84" s="51"/>
      <c r="EA84" s="51"/>
      <c r="EB84" s="51"/>
      <c r="EC84" s="51"/>
      <c r="ED84" s="51"/>
      <c r="EE84" s="51"/>
      <c r="EF84" s="51"/>
      <c r="EG84" s="51"/>
      <c r="EH84" s="51"/>
      <c r="EI84" s="51"/>
      <c r="EJ84" s="51"/>
      <c r="EK84" s="51"/>
      <c r="EL84" s="51"/>
      <c r="EM84" s="51"/>
      <c r="EN84" s="51"/>
      <c r="EO84" s="51"/>
      <c r="EP84" s="51"/>
      <c r="EQ84" s="51"/>
      <c r="ER84" s="51"/>
      <c r="ES84" s="51"/>
      <c r="ET84" s="51"/>
      <c r="EU84" s="51"/>
      <c r="EV84" s="51"/>
      <c r="EW84" s="51"/>
      <c r="EX84" s="51"/>
      <c r="EY84" s="51"/>
      <c r="EZ84" s="51"/>
      <c r="FA84" s="51"/>
      <c r="FB84" s="51"/>
      <c r="FC84" s="51"/>
      <c r="FD84" s="51"/>
      <c r="FE84" s="51"/>
      <c r="FF84" s="51"/>
      <c r="FG84" s="51"/>
      <c r="FH84" s="51"/>
      <c r="FI84" s="51"/>
      <c r="FJ84" s="51"/>
      <c r="FK84" s="51"/>
      <c r="FL84" s="51"/>
      <c r="FM84" s="51"/>
      <c r="FN84" s="51"/>
      <c r="FO84" s="51"/>
      <c r="FP84" s="51"/>
      <c r="FQ84" s="51"/>
      <c r="FR84" s="51"/>
      <c r="FS84" s="51"/>
      <c r="FT84" s="51"/>
      <c r="FU84" s="51"/>
      <c r="FV84" s="51"/>
      <c r="FW84" s="51"/>
      <c r="FX84" s="51"/>
      <c r="FY84" s="51"/>
      <c r="FZ84" s="51"/>
      <c r="GA84" s="51"/>
      <c r="GB84" s="51"/>
      <c r="GC84" s="51"/>
      <c r="GD84" s="51"/>
      <c r="GE84" s="51"/>
      <c r="GF84" s="51"/>
      <c r="GG84" s="51"/>
      <c r="GH84" s="51"/>
      <c r="GI84" s="51"/>
      <c r="GJ84" s="51"/>
      <c r="GK84" s="51"/>
      <c r="GL84" s="51"/>
      <c r="GM84" s="51"/>
      <c r="GN84" s="51"/>
      <c r="GO84" s="51"/>
      <c r="GP84" s="51"/>
      <c r="GQ84" s="51"/>
      <c r="GR84" s="51"/>
      <c r="GS84" s="51"/>
      <c r="GT84" s="51"/>
      <c r="GU84" s="51"/>
      <c r="GV84" s="51"/>
      <c r="GW84" s="51"/>
      <c r="GX84" s="51"/>
      <c r="GY84" s="51"/>
      <c r="GZ84" s="51"/>
      <c r="HA84" s="51"/>
      <c r="HB84" s="51"/>
      <c r="HC84" s="51"/>
      <c r="HD84" s="51"/>
      <c r="HE84" s="51"/>
      <c r="HF84" s="51"/>
      <c r="HG84" s="51"/>
      <c r="HH84" s="51"/>
      <c r="HI84" s="51"/>
      <c r="HJ84" s="51"/>
      <c r="HK84" s="51"/>
      <c r="HL84" s="51"/>
      <c r="HM84" s="51"/>
      <c r="HN84" s="51"/>
      <c r="HO84" s="51"/>
      <c r="HP84" s="51"/>
      <c r="HQ84" s="51"/>
      <c r="HR84" s="51"/>
      <c r="HS84" s="51"/>
      <c r="HT84" s="51"/>
      <c r="HU84" s="51"/>
      <c r="HV84" s="51"/>
      <c r="HW84" s="51"/>
      <c r="HX84" s="51"/>
      <c r="HY84" s="51"/>
      <c r="HZ84" s="51"/>
      <c r="IA84" s="51"/>
      <c r="IB84" s="51"/>
      <c r="IC84" s="51"/>
      <c r="ID84" s="51"/>
    </row>
    <row r="85" spans="1:238" ht="12.75" customHeight="1">
      <c r="A85" s="226" t="s">
        <v>250</v>
      </c>
      <c r="B85" s="221"/>
      <c r="C85" s="223" t="s">
        <v>219</v>
      </c>
      <c r="D85" s="227"/>
      <c r="E85" s="227"/>
      <c r="F85" s="220">
        <v>0</v>
      </c>
    </row>
    <row r="86" spans="1:238" ht="12.75" customHeight="1">
      <c r="A86" s="226" t="s">
        <v>250</v>
      </c>
      <c r="B86" s="221">
        <v>12020126</v>
      </c>
      <c r="C86" s="222" t="s">
        <v>619</v>
      </c>
      <c r="D86" s="227">
        <v>0</v>
      </c>
      <c r="E86" s="227">
        <v>0</v>
      </c>
      <c r="F86" s="230">
        <v>0</v>
      </c>
    </row>
    <row r="87" spans="1:238" ht="12.75" customHeight="1">
      <c r="A87" s="226" t="s">
        <v>250</v>
      </c>
      <c r="B87" s="221">
        <v>12020150</v>
      </c>
      <c r="C87" s="222" t="s">
        <v>620</v>
      </c>
      <c r="D87" s="227">
        <v>0</v>
      </c>
      <c r="E87" s="227">
        <v>0</v>
      </c>
      <c r="F87" s="230">
        <v>0</v>
      </c>
    </row>
    <row r="88" spans="1:238" ht="12.75" customHeight="1">
      <c r="A88" s="226" t="s">
        <v>250</v>
      </c>
      <c r="B88" s="221">
        <v>12020446</v>
      </c>
      <c r="C88" s="222" t="s">
        <v>611</v>
      </c>
      <c r="D88" s="227">
        <v>0</v>
      </c>
      <c r="E88" s="227">
        <v>0</v>
      </c>
      <c r="F88" s="230">
        <v>0</v>
      </c>
    </row>
    <row r="89" spans="1:238" ht="12.75" customHeight="1">
      <c r="A89" s="226" t="s">
        <v>250</v>
      </c>
      <c r="B89" s="221">
        <v>12020608</v>
      </c>
      <c r="C89" s="222" t="s">
        <v>614</v>
      </c>
      <c r="D89" s="227">
        <v>1000000</v>
      </c>
      <c r="E89" s="227">
        <v>2000000</v>
      </c>
      <c r="F89" s="230">
        <v>0</v>
      </c>
    </row>
    <row r="90" spans="1:238" ht="12.75" customHeight="1">
      <c r="A90" s="226" t="s">
        <v>250</v>
      </c>
      <c r="B90" s="221">
        <v>12020708</v>
      </c>
      <c r="C90" s="222" t="s">
        <v>1081</v>
      </c>
      <c r="D90" s="227">
        <v>2000000</v>
      </c>
      <c r="E90" s="227">
        <v>5000000</v>
      </c>
      <c r="F90" s="230">
        <v>0</v>
      </c>
    </row>
    <row r="91" spans="1:238" s="51" customFormat="1" ht="12.75" customHeight="1">
      <c r="A91" s="226" t="s">
        <v>250</v>
      </c>
      <c r="B91" s="221">
        <v>12020720</v>
      </c>
      <c r="C91" s="222" t="s">
        <v>621</v>
      </c>
      <c r="D91" s="227">
        <v>2000000</v>
      </c>
      <c r="E91" s="227">
        <v>3000000</v>
      </c>
      <c r="F91" s="220">
        <v>885000</v>
      </c>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c r="DM91" s="50"/>
      <c r="DN91" s="50"/>
      <c r="DO91" s="50"/>
      <c r="DP91" s="50"/>
      <c r="DQ91" s="50"/>
      <c r="DR91" s="50"/>
      <c r="DS91" s="50"/>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0"/>
      <c r="EV91" s="50"/>
      <c r="EW91" s="50"/>
      <c r="EX91" s="50"/>
      <c r="EY91" s="50"/>
      <c r="EZ91" s="50"/>
      <c r="FA91" s="50"/>
      <c r="FB91" s="50"/>
      <c r="FC91" s="50"/>
      <c r="FD91" s="50"/>
      <c r="FE91" s="50"/>
      <c r="FF91" s="50"/>
      <c r="FG91" s="50"/>
      <c r="FH91" s="50"/>
      <c r="FI91" s="50"/>
      <c r="FJ91" s="50"/>
      <c r="FK91" s="50"/>
      <c r="FL91" s="50"/>
      <c r="FM91" s="50"/>
      <c r="FN91" s="50"/>
      <c r="FO91" s="50"/>
      <c r="FP91" s="50"/>
      <c r="FQ91" s="50"/>
      <c r="FR91" s="50"/>
      <c r="FS91" s="50"/>
      <c r="FT91" s="50"/>
      <c r="FU91" s="50"/>
      <c r="FV91" s="50"/>
      <c r="FW91" s="50"/>
      <c r="FX91" s="50"/>
      <c r="FY91" s="50"/>
      <c r="FZ91" s="50"/>
      <c r="GA91" s="50"/>
      <c r="GB91" s="50"/>
      <c r="GC91" s="50"/>
      <c r="GD91" s="50"/>
      <c r="GE91" s="50"/>
      <c r="GF91" s="50"/>
      <c r="GG91" s="50"/>
      <c r="GH91" s="50"/>
      <c r="GI91" s="50"/>
      <c r="GJ91" s="50"/>
      <c r="GK91" s="50"/>
      <c r="GL91" s="50"/>
      <c r="GM91" s="50"/>
      <c r="GN91" s="50"/>
      <c r="GO91" s="50"/>
      <c r="GP91" s="50"/>
      <c r="GQ91" s="50"/>
      <c r="GR91" s="50"/>
      <c r="GS91" s="50"/>
      <c r="GT91" s="50"/>
      <c r="GU91" s="50"/>
      <c r="GV91" s="50"/>
      <c r="GW91" s="50"/>
      <c r="GX91" s="50"/>
      <c r="GY91" s="50"/>
      <c r="GZ91" s="50"/>
      <c r="HA91" s="50"/>
      <c r="HB91" s="50"/>
      <c r="HC91" s="50"/>
      <c r="HD91" s="50"/>
      <c r="HE91" s="50"/>
      <c r="HF91" s="50"/>
      <c r="HG91" s="50"/>
      <c r="HH91" s="50"/>
      <c r="HI91" s="50"/>
      <c r="HJ91" s="50"/>
      <c r="HK91" s="50"/>
      <c r="HL91" s="50"/>
      <c r="HM91" s="50"/>
      <c r="HN91" s="50"/>
      <c r="HO91" s="50"/>
      <c r="HP91" s="50"/>
      <c r="HQ91" s="50"/>
      <c r="HR91" s="50"/>
      <c r="HS91" s="50"/>
      <c r="HT91" s="50"/>
      <c r="HU91" s="50"/>
      <c r="HV91" s="50"/>
      <c r="HW91" s="50"/>
      <c r="HX91" s="50"/>
      <c r="HY91" s="50"/>
      <c r="HZ91" s="50"/>
      <c r="IA91" s="50"/>
      <c r="IB91" s="50"/>
      <c r="IC91" s="50"/>
      <c r="ID91" s="50"/>
    </row>
    <row r="92" spans="1:238" ht="12.75" customHeight="1">
      <c r="A92" s="226" t="s">
        <v>250</v>
      </c>
      <c r="B92" s="221">
        <v>14030202</v>
      </c>
      <c r="C92" s="222" t="s">
        <v>1149</v>
      </c>
      <c r="D92" s="227">
        <v>10000000</v>
      </c>
      <c r="E92" s="227">
        <v>20000000</v>
      </c>
      <c r="F92" s="230">
        <v>0</v>
      </c>
    </row>
    <row r="93" spans="1:238" s="51" customFormat="1" ht="12.75" customHeight="1">
      <c r="A93" s="226" t="s">
        <v>250</v>
      </c>
      <c r="B93" s="216"/>
      <c r="C93" s="223" t="s">
        <v>585</v>
      </c>
      <c r="D93" s="218">
        <f>SUM(D86:D92)</f>
        <v>15000000</v>
      </c>
      <c r="E93" s="218">
        <f>SUM(E86:E92)</f>
        <v>30000000</v>
      </c>
      <c r="F93" s="224">
        <v>885000</v>
      </c>
    </row>
    <row r="94" spans="1:238" ht="12.75" customHeight="1">
      <c r="A94" s="226" t="s">
        <v>622</v>
      </c>
      <c r="B94" s="221"/>
      <c r="C94" s="223" t="s">
        <v>1082</v>
      </c>
      <c r="D94" s="227"/>
      <c r="E94" s="227"/>
      <c r="F94" s="220">
        <v>0</v>
      </c>
    </row>
    <row r="95" spans="1:238" ht="12.75" customHeight="1">
      <c r="A95" s="226" t="s">
        <v>622</v>
      </c>
      <c r="B95" s="221">
        <v>12020616</v>
      </c>
      <c r="C95" s="222" t="s">
        <v>616</v>
      </c>
      <c r="D95" s="227">
        <v>0</v>
      </c>
      <c r="E95" s="227">
        <v>0</v>
      </c>
      <c r="F95" s="220">
        <v>0</v>
      </c>
    </row>
    <row r="96" spans="1:238" ht="12.75" customHeight="1">
      <c r="A96" s="226" t="s">
        <v>622</v>
      </c>
      <c r="B96" s="216"/>
      <c r="C96" s="223" t="s">
        <v>585</v>
      </c>
      <c r="D96" s="228">
        <v>0</v>
      </c>
      <c r="E96" s="228">
        <v>0</v>
      </c>
      <c r="F96" s="231">
        <v>0</v>
      </c>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1"/>
      <c r="FH96" s="51"/>
      <c r="FI96" s="51"/>
      <c r="FJ96" s="51"/>
      <c r="FK96" s="51"/>
      <c r="FL96" s="51"/>
      <c r="FM96" s="51"/>
      <c r="FN96" s="51"/>
      <c r="FO96" s="51"/>
      <c r="FP96" s="51"/>
      <c r="FQ96" s="51"/>
      <c r="FR96" s="51"/>
      <c r="FS96" s="51"/>
      <c r="FT96" s="51"/>
      <c r="FU96" s="51"/>
      <c r="FV96" s="51"/>
      <c r="FW96" s="51"/>
      <c r="FX96" s="51"/>
      <c r="FY96" s="51"/>
      <c r="FZ96" s="51"/>
      <c r="GA96" s="51"/>
      <c r="GB96" s="51"/>
      <c r="GC96" s="51"/>
      <c r="GD96" s="51"/>
      <c r="GE96" s="51"/>
      <c r="GF96" s="51"/>
      <c r="GG96" s="51"/>
      <c r="GH96" s="51"/>
      <c r="GI96" s="51"/>
      <c r="GJ96" s="51"/>
      <c r="GK96" s="51"/>
      <c r="GL96" s="51"/>
      <c r="GM96" s="51"/>
      <c r="GN96" s="51"/>
      <c r="GO96" s="51"/>
      <c r="GP96" s="51"/>
      <c r="GQ96" s="51"/>
      <c r="GR96" s="51"/>
      <c r="GS96" s="51"/>
      <c r="GT96" s="51"/>
      <c r="GU96" s="51"/>
      <c r="GV96" s="51"/>
      <c r="GW96" s="51"/>
      <c r="GX96" s="51"/>
      <c r="GY96" s="51"/>
      <c r="GZ96" s="51"/>
      <c r="HA96" s="51"/>
      <c r="HB96" s="51"/>
      <c r="HC96" s="51"/>
      <c r="HD96" s="51"/>
      <c r="HE96" s="51"/>
      <c r="HF96" s="51"/>
      <c r="HG96" s="51"/>
      <c r="HH96" s="51"/>
      <c r="HI96" s="51"/>
      <c r="HJ96" s="51"/>
      <c r="HK96" s="51"/>
      <c r="HL96" s="51"/>
      <c r="HM96" s="51"/>
      <c r="HN96" s="51"/>
      <c r="HO96" s="51"/>
      <c r="HP96" s="51"/>
      <c r="HQ96" s="51"/>
      <c r="HR96" s="51"/>
      <c r="HS96" s="51"/>
      <c r="HT96" s="51"/>
      <c r="HU96" s="51"/>
      <c r="HV96" s="51"/>
      <c r="HW96" s="51"/>
      <c r="HX96" s="51"/>
      <c r="HY96" s="51"/>
      <c r="HZ96" s="51"/>
      <c r="IA96" s="51"/>
      <c r="IB96" s="51"/>
      <c r="IC96" s="51"/>
      <c r="ID96" s="51"/>
    </row>
    <row r="97" spans="1:238" ht="12.75" customHeight="1">
      <c r="A97" s="229" t="s">
        <v>623</v>
      </c>
      <c r="B97" s="221"/>
      <c r="C97" s="223" t="s">
        <v>624</v>
      </c>
      <c r="D97" s="227"/>
      <c r="E97" s="227"/>
      <c r="F97" s="220">
        <v>0</v>
      </c>
    </row>
    <row r="98" spans="1:238" ht="12.75" customHeight="1">
      <c r="A98" s="229" t="s">
        <v>623</v>
      </c>
      <c r="B98" s="221">
        <v>12020604</v>
      </c>
      <c r="C98" s="222" t="s">
        <v>625</v>
      </c>
      <c r="D98" s="227">
        <v>100000</v>
      </c>
      <c r="E98" s="227">
        <v>2150000</v>
      </c>
      <c r="F98" s="230">
        <v>0</v>
      </c>
    </row>
    <row r="99" spans="1:238" ht="12.75" customHeight="1">
      <c r="A99" s="229" t="s">
        <v>623</v>
      </c>
      <c r="B99" s="221">
        <v>12020611</v>
      </c>
      <c r="C99" s="222" t="s">
        <v>626</v>
      </c>
      <c r="D99" s="227">
        <v>15000000</v>
      </c>
      <c r="E99" s="227">
        <v>20000000</v>
      </c>
      <c r="F99" s="220">
        <v>9754000</v>
      </c>
    </row>
    <row r="100" spans="1:238" ht="12.75" customHeight="1">
      <c r="A100" s="229" t="s">
        <v>623</v>
      </c>
      <c r="B100" s="221">
        <v>12020803</v>
      </c>
      <c r="C100" s="222" t="s">
        <v>594</v>
      </c>
      <c r="D100" s="219">
        <v>100000000</v>
      </c>
      <c r="E100" s="219">
        <v>0</v>
      </c>
      <c r="F100" s="220">
        <v>73933254</v>
      </c>
    </row>
    <row r="101" spans="1:238" ht="12.75" customHeight="1">
      <c r="A101" s="229" t="s">
        <v>623</v>
      </c>
      <c r="B101" s="221">
        <v>12020905</v>
      </c>
      <c r="C101" s="222" t="s">
        <v>627</v>
      </c>
      <c r="D101" s="227">
        <v>200000000</v>
      </c>
      <c r="E101" s="227">
        <v>200000000</v>
      </c>
      <c r="F101" s="220">
        <v>0</v>
      </c>
    </row>
    <row r="102" spans="1:238" ht="12.75" customHeight="1">
      <c r="A102" s="229" t="s">
        <v>623</v>
      </c>
      <c r="B102" s="221">
        <v>12020906</v>
      </c>
      <c r="C102" s="222" t="s">
        <v>649</v>
      </c>
      <c r="D102" s="227">
        <v>100000000</v>
      </c>
      <c r="E102" s="219">
        <v>165825000</v>
      </c>
      <c r="F102" s="220">
        <v>0</v>
      </c>
    </row>
    <row r="103" spans="1:238" s="51" customFormat="1" ht="12.75" customHeight="1">
      <c r="A103" s="229" t="s">
        <v>623</v>
      </c>
      <c r="B103" s="221">
        <v>12021004</v>
      </c>
      <c r="C103" s="232" t="s">
        <v>628</v>
      </c>
      <c r="D103" s="227">
        <v>100000000</v>
      </c>
      <c r="E103" s="227">
        <v>100000000</v>
      </c>
      <c r="F103" s="220">
        <v>50589340</v>
      </c>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0"/>
      <c r="EQ103" s="50"/>
      <c r="ER103" s="50"/>
      <c r="ES103" s="50"/>
      <c r="ET103" s="50"/>
      <c r="EU103" s="50"/>
      <c r="EV103" s="50"/>
      <c r="EW103" s="50"/>
      <c r="EX103" s="50"/>
      <c r="EY103" s="50"/>
      <c r="EZ103" s="50"/>
      <c r="FA103" s="50"/>
      <c r="FB103" s="50"/>
      <c r="FC103" s="50"/>
      <c r="FD103" s="50"/>
      <c r="FE103" s="50"/>
      <c r="FF103" s="50"/>
      <c r="FG103" s="50"/>
      <c r="FH103" s="50"/>
      <c r="FI103" s="50"/>
      <c r="FJ103" s="50"/>
      <c r="FK103" s="50"/>
      <c r="FL103" s="50"/>
      <c r="FM103" s="50"/>
      <c r="FN103" s="50"/>
      <c r="FO103" s="50"/>
      <c r="FP103" s="50"/>
      <c r="FQ103" s="50"/>
      <c r="FR103" s="50"/>
      <c r="FS103" s="50"/>
      <c r="FT103" s="50"/>
      <c r="FU103" s="50"/>
      <c r="FV103" s="50"/>
      <c r="FW103" s="50"/>
      <c r="FX103" s="50"/>
      <c r="FY103" s="50"/>
      <c r="FZ103" s="50"/>
      <c r="GA103" s="50"/>
      <c r="GB103" s="50"/>
      <c r="GC103" s="50"/>
      <c r="GD103" s="50"/>
      <c r="GE103" s="50"/>
      <c r="GF103" s="50"/>
      <c r="GG103" s="50"/>
      <c r="GH103" s="50"/>
      <c r="GI103" s="50"/>
      <c r="GJ103" s="50"/>
      <c r="GK103" s="50"/>
      <c r="GL103" s="50"/>
      <c r="GM103" s="50"/>
      <c r="GN103" s="50"/>
      <c r="GO103" s="50"/>
      <c r="GP103" s="50"/>
      <c r="GQ103" s="50"/>
      <c r="GR103" s="50"/>
      <c r="GS103" s="50"/>
      <c r="GT103" s="50"/>
      <c r="GU103" s="50"/>
      <c r="GV103" s="50"/>
      <c r="GW103" s="50"/>
      <c r="GX103" s="50"/>
      <c r="GY103" s="50"/>
      <c r="GZ103" s="50"/>
      <c r="HA103" s="50"/>
      <c r="HB103" s="50"/>
      <c r="HC103" s="50"/>
      <c r="HD103" s="50"/>
      <c r="HE103" s="50"/>
      <c r="HF103" s="50"/>
      <c r="HG103" s="50"/>
      <c r="HH103" s="50"/>
      <c r="HI103" s="50"/>
      <c r="HJ103" s="50"/>
      <c r="HK103" s="50"/>
      <c r="HL103" s="50"/>
      <c r="HM103" s="50"/>
      <c r="HN103" s="50"/>
      <c r="HO103" s="50"/>
      <c r="HP103" s="50"/>
      <c r="HQ103" s="50"/>
      <c r="HR103" s="50"/>
      <c r="HS103" s="50"/>
      <c r="HT103" s="50"/>
      <c r="HU103" s="50"/>
      <c r="HV103" s="50"/>
      <c r="HW103" s="50"/>
      <c r="HX103" s="50"/>
      <c r="HY103" s="50"/>
      <c r="HZ103" s="50"/>
      <c r="IA103" s="50"/>
      <c r="IB103" s="50"/>
      <c r="IC103" s="50"/>
      <c r="ID103" s="50"/>
    </row>
    <row r="104" spans="1:238" ht="12.75" customHeight="1">
      <c r="A104" s="225" t="s">
        <v>623</v>
      </c>
      <c r="B104" s="221">
        <v>12021006</v>
      </c>
      <c r="C104" s="222" t="s">
        <v>304</v>
      </c>
      <c r="D104" s="227">
        <v>100000000</v>
      </c>
      <c r="E104" s="227">
        <v>200000000</v>
      </c>
      <c r="F104" s="220">
        <v>89326274</v>
      </c>
    </row>
    <row r="105" spans="1:238" ht="12.75" customHeight="1">
      <c r="A105" s="225" t="s">
        <v>623</v>
      </c>
      <c r="B105" s="221">
        <v>12021008</v>
      </c>
      <c r="C105" s="232" t="s">
        <v>629</v>
      </c>
      <c r="D105" s="227">
        <v>100000000</v>
      </c>
      <c r="E105" s="227">
        <v>75000000</v>
      </c>
      <c r="F105" s="220">
        <v>52280445</v>
      </c>
    </row>
    <row r="106" spans="1:238" ht="12.75" customHeight="1">
      <c r="A106" s="225" t="s">
        <v>623</v>
      </c>
      <c r="B106" s="216"/>
      <c r="C106" s="223" t="s">
        <v>585</v>
      </c>
      <c r="D106" s="218">
        <f>SUM(D98:D105)</f>
        <v>715100000</v>
      </c>
      <c r="E106" s="218">
        <f>SUM(E98:E105)</f>
        <v>762975000</v>
      </c>
      <c r="F106" s="224">
        <v>275883313</v>
      </c>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1"/>
      <c r="FH106" s="51"/>
      <c r="FI106" s="51"/>
      <c r="FJ106" s="51"/>
      <c r="FK106" s="51"/>
      <c r="FL106" s="51"/>
      <c r="FM106" s="51"/>
      <c r="FN106" s="51"/>
      <c r="FO106" s="51"/>
      <c r="FP106" s="51"/>
      <c r="FQ106" s="51"/>
      <c r="FR106" s="51"/>
      <c r="FS106" s="51"/>
      <c r="FT106" s="51"/>
      <c r="FU106" s="51"/>
      <c r="FV106" s="51"/>
      <c r="FW106" s="51"/>
      <c r="FX106" s="51"/>
      <c r="FY106" s="51"/>
      <c r="FZ106" s="51"/>
      <c r="GA106" s="51"/>
      <c r="GB106" s="51"/>
      <c r="GC106" s="51"/>
      <c r="GD106" s="51"/>
      <c r="GE106" s="51"/>
      <c r="GF106" s="51"/>
      <c r="GG106" s="51"/>
      <c r="GH106" s="51"/>
      <c r="GI106" s="51"/>
      <c r="GJ106" s="51"/>
      <c r="GK106" s="51"/>
      <c r="GL106" s="51"/>
      <c r="GM106" s="51"/>
      <c r="GN106" s="51"/>
      <c r="GO106" s="51"/>
      <c r="GP106" s="51"/>
      <c r="GQ106" s="51"/>
      <c r="GR106" s="51"/>
      <c r="GS106" s="51"/>
      <c r="GT106" s="51"/>
      <c r="GU106" s="51"/>
      <c r="GV106" s="51"/>
      <c r="GW106" s="51"/>
      <c r="GX106" s="51"/>
      <c r="GY106" s="51"/>
      <c r="GZ106" s="51"/>
      <c r="HA106" s="51"/>
      <c r="HB106" s="51"/>
      <c r="HC106" s="51"/>
      <c r="HD106" s="51"/>
      <c r="HE106" s="51"/>
      <c r="HF106" s="51"/>
      <c r="HG106" s="51"/>
      <c r="HH106" s="51"/>
      <c r="HI106" s="51"/>
      <c r="HJ106" s="51"/>
      <c r="HK106" s="51"/>
      <c r="HL106" s="51"/>
      <c r="HM106" s="51"/>
      <c r="HN106" s="51"/>
      <c r="HO106" s="51"/>
      <c r="HP106" s="51"/>
      <c r="HQ106" s="51"/>
      <c r="HR106" s="51"/>
      <c r="HS106" s="51"/>
      <c r="HT106" s="51"/>
      <c r="HU106" s="51"/>
      <c r="HV106" s="51"/>
      <c r="HW106" s="51"/>
      <c r="HX106" s="51"/>
      <c r="HY106" s="51"/>
      <c r="HZ106" s="51"/>
      <c r="IA106" s="51"/>
      <c r="IB106" s="51"/>
      <c r="IC106" s="51"/>
      <c r="ID106" s="51"/>
    </row>
    <row r="107" spans="1:238" ht="12.75" customHeight="1">
      <c r="A107" s="225" t="s">
        <v>630</v>
      </c>
      <c r="B107" s="221"/>
      <c r="C107" s="223" t="s">
        <v>631</v>
      </c>
      <c r="D107" s="218"/>
      <c r="E107" s="218"/>
      <c r="F107" s="220">
        <v>0</v>
      </c>
    </row>
    <row r="108" spans="1:238" ht="12.75" customHeight="1">
      <c r="A108" s="225" t="s">
        <v>630</v>
      </c>
      <c r="B108" s="221">
        <v>12010101</v>
      </c>
      <c r="C108" s="222" t="s">
        <v>632</v>
      </c>
      <c r="D108" s="219">
        <v>3152500000</v>
      </c>
      <c r="E108" s="219">
        <v>2554476805</v>
      </c>
      <c r="F108" s="220">
        <v>1928235405</v>
      </c>
    </row>
    <row r="109" spans="1:238" ht="12.75" customHeight="1">
      <c r="A109" s="225" t="s">
        <v>630</v>
      </c>
      <c r="B109" s="221">
        <v>12010105</v>
      </c>
      <c r="C109" s="222" t="s">
        <v>634</v>
      </c>
      <c r="D109" s="219">
        <v>30000000</v>
      </c>
      <c r="E109" s="219">
        <v>30000000</v>
      </c>
      <c r="F109" s="220">
        <v>25830000</v>
      </c>
    </row>
    <row r="110" spans="1:238" ht="12.75" customHeight="1">
      <c r="A110" s="225" t="s">
        <v>630</v>
      </c>
      <c r="B110" s="221">
        <v>12010109</v>
      </c>
      <c r="C110" s="222" t="s">
        <v>633</v>
      </c>
      <c r="D110" s="219">
        <v>5000000</v>
      </c>
      <c r="E110" s="219">
        <v>4357500</v>
      </c>
      <c r="F110" s="220">
        <v>4614388</v>
      </c>
    </row>
    <row r="111" spans="1:238" ht="12.75" customHeight="1">
      <c r="A111" s="225" t="s">
        <v>630</v>
      </c>
      <c r="B111" s="221">
        <v>12010110</v>
      </c>
      <c r="C111" s="222" t="s">
        <v>635</v>
      </c>
      <c r="D111" s="219">
        <v>350000000</v>
      </c>
      <c r="E111" s="219">
        <v>400000000</v>
      </c>
      <c r="F111" s="220">
        <v>294278642</v>
      </c>
    </row>
    <row r="112" spans="1:238" ht="12.75" customHeight="1">
      <c r="A112" s="225" t="s">
        <v>630</v>
      </c>
      <c r="B112" s="221">
        <v>12010111</v>
      </c>
      <c r="C112" s="222" t="s">
        <v>636</v>
      </c>
      <c r="D112" s="219">
        <v>2000000</v>
      </c>
      <c r="E112" s="219">
        <v>5000000</v>
      </c>
      <c r="F112" s="220">
        <v>0</v>
      </c>
    </row>
    <row r="113" spans="1:238" ht="12.75" customHeight="1">
      <c r="A113" s="225" t="s">
        <v>630</v>
      </c>
      <c r="B113" s="221">
        <v>12010199</v>
      </c>
      <c r="C113" s="222" t="s">
        <v>1171</v>
      </c>
      <c r="D113" s="219">
        <v>2000000</v>
      </c>
      <c r="E113" s="219">
        <v>5000000</v>
      </c>
      <c r="F113" s="220">
        <v>0</v>
      </c>
    </row>
    <row r="114" spans="1:238" ht="12.75" customHeight="1">
      <c r="A114" s="225" t="s">
        <v>630</v>
      </c>
      <c r="B114" s="221">
        <v>12020132</v>
      </c>
      <c r="C114" s="222" t="s">
        <v>637</v>
      </c>
      <c r="D114" s="219">
        <v>18000000</v>
      </c>
      <c r="E114" s="219">
        <f>15000000+1000000</f>
        <v>16000000</v>
      </c>
      <c r="F114" s="220">
        <v>16230210</v>
      </c>
    </row>
    <row r="115" spans="1:238" ht="12.75" customHeight="1">
      <c r="A115" s="225" t="s">
        <v>630</v>
      </c>
      <c r="B115" s="221">
        <v>12020133</v>
      </c>
      <c r="C115" s="222" t="s">
        <v>638</v>
      </c>
      <c r="D115" s="219">
        <v>12000000</v>
      </c>
      <c r="E115" s="219">
        <v>12000000</v>
      </c>
      <c r="F115" s="220">
        <v>11703000</v>
      </c>
    </row>
    <row r="116" spans="1:238" ht="12.75" customHeight="1">
      <c r="A116" s="225" t="s">
        <v>630</v>
      </c>
      <c r="B116" s="221">
        <v>12020137</v>
      </c>
      <c r="C116" s="222" t="s">
        <v>639</v>
      </c>
      <c r="D116" s="219">
        <v>100000</v>
      </c>
      <c r="E116" s="219">
        <v>300000</v>
      </c>
      <c r="F116" s="220">
        <v>42550</v>
      </c>
    </row>
    <row r="117" spans="1:238" ht="12.75" customHeight="1">
      <c r="A117" s="225" t="s">
        <v>630</v>
      </c>
      <c r="B117" s="221">
        <v>12020139</v>
      </c>
      <c r="C117" s="222" t="s">
        <v>640</v>
      </c>
      <c r="D117" s="219">
        <v>400000</v>
      </c>
      <c r="E117" s="219">
        <v>500000</v>
      </c>
      <c r="F117" s="220">
        <v>331800</v>
      </c>
    </row>
    <row r="118" spans="1:238" ht="12.75" customHeight="1">
      <c r="A118" s="225" t="s">
        <v>630</v>
      </c>
      <c r="B118" s="221">
        <v>12020140</v>
      </c>
      <c r="C118" s="222" t="s">
        <v>1083</v>
      </c>
      <c r="D118" s="219">
        <v>400000</v>
      </c>
      <c r="E118" s="219">
        <v>500000</v>
      </c>
      <c r="F118" s="220">
        <v>168350</v>
      </c>
    </row>
    <row r="119" spans="1:238" ht="12.75" customHeight="1">
      <c r="A119" s="225" t="s">
        <v>630</v>
      </c>
      <c r="B119" s="221">
        <v>12020141</v>
      </c>
      <c r="C119" s="222" t="s">
        <v>1084</v>
      </c>
      <c r="D119" s="219">
        <v>100000</v>
      </c>
      <c r="E119" s="219">
        <v>200000</v>
      </c>
      <c r="F119" s="220">
        <v>0</v>
      </c>
    </row>
    <row r="120" spans="1:238" ht="12.75" customHeight="1">
      <c r="A120" s="225" t="s">
        <v>630</v>
      </c>
      <c r="B120" s="221">
        <v>12020142</v>
      </c>
      <c r="C120" s="222" t="s">
        <v>641</v>
      </c>
      <c r="D120" s="219">
        <v>300000</v>
      </c>
      <c r="E120" s="219">
        <v>300000</v>
      </c>
      <c r="F120" s="220">
        <v>191225</v>
      </c>
    </row>
    <row r="121" spans="1:238" ht="12.75" customHeight="1">
      <c r="A121" s="225" t="s">
        <v>630</v>
      </c>
      <c r="B121" s="221">
        <v>12020143</v>
      </c>
      <c r="C121" s="222" t="s">
        <v>1163</v>
      </c>
      <c r="D121" s="219">
        <v>300000</v>
      </c>
      <c r="E121" s="219">
        <v>800000</v>
      </c>
      <c r="F121" s="220">
        <v>125500</v>
      </c>
    </row>
    <row r="122" spans="1:238" ht="12.75" customHeight="1">
      <c r="A122" s="225" t="s">
        <v>630</v>
      </c>
      <c r="B122" s="221">
        <v>12020146</v>
      </c>
      <c r="C122" s="222" t="s">
        <v>642</v>
      </c>
      <c r="D122" s="219">
        <v>6000000</v>
      </c>
      <c r="E122" s="219">
        <v>3000000</v>
      </c>
      <c r="F122" s="220">
        <v>5308450</v>
      </c>
    </row>
    <row r="123" spans="1:238" ht="12.75" customHeight="1">
      <c r="A123" s="225" t="s">
        <v>630</v>
      </c>
      <c r="B123" s="221">
        <v>12020147</v>
      </c>
      <c r="C123" s="222" t="s">
        <v>643</v>
      </c>
      <c r="D123" s="219">
        <v>18000000</v>
      </c>
      <c r="E123" s="219">
        <v>15000000</v>
      </c>
      <c r="F123" s="220">
        <v>16641000</v>
      </c>
    </row>
    <row r="124" spans="1:238" ht="12.75" customHeight="1">
      <c r="A124" s="225" t="s">
        <v>630</v>
      </c>
      <c r="B124" s="221">
        <v>12020154</v>
      </c>
      <c r="C124" s="222" t="s">
        <v>1085</v>
      </c>
      <c r="D124" s="219">
        <v>600000</v>
      </c>
      <c r="E124" s="219">
        <v>0</v>
      </c>
      <c r="F124" s="220">
        <v>515500</v>
      </c>
    </row>
    <row r="125" spans="1:238" ht="12.75" customHeight="1">
      <c r="A125" s="225" t="s">
        <v>630</v>
      </c>
      <c r="B125" s="221">
        <v>12020445</v>
      </c>
      <c r="C125" s="222" t="s">
        <v>1161</v>
      </c>
      <c r="D125" s="219">
        <v>300000</v>
      </c>
      <c r="E125" s="219">
        <v>300000</v>
      </c>
      <c r="F125" s="220">
        <v>418800</v>
      </c>
    </row>
    <row r="126" spans="1:238" s="51" customFormat="1" ht="12.75" customHeight="1">
      <c r="A126" s="225" t="s">
        <v>630</v>
      </c>
      <c r="B126" s="221">
        <v>12020496</v>
      </c>
      <c r="C126" s="222" t="s">
        <v>1162</v>
      </c>
      <c r="D126" s="219">
        <v>350000</v>
      </c>
      <c r="E126" s="219">
        <v>0</v>
      </c>
      <c r="F126" s="220">
        <v>310975</v>
      </c>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50"/>
      <c r="DK126" s="50"/>
      <c r="DL126" s="50"/>
      <c r="DM126" s="50"/>
      <c r="DN126" s="50"/>
      <c r="DO126" s="50"/>
      <c r="DP126" s="50"/>
      <c r="DQ126" s="50"/>
      <c r="DR126" s="50"/>
      <c r="DS126" s="50"/>
      <c r="DT126" s="50"/>
      <c r="DU126" s="50"/>
      <c r="DV126" s="50"/>
      <c r="DW126" s="50"/>
      <c r="DX126" s="50"/>
      <c r="DY126" s="50"/>
      <c r="DZ126" s="50"/>
      <c r="EA126" s="50"/>
      <c r="EB126" s="50"/>
      <c r="EC126" s="50"/>
      <c r="ED126" s="50"/>
      <c r="EE126" s="50"/>
      <c r="EF126" s="50"/>
      <c r="EG126" s="50"/>
      <c r="EH126" s="50"/>
      <c r="EI126" s="50"/>
      <c r="EJ126" s="50"/>
      <c r="EK126" s="50"/>
      <c r="EL126" s="50"/>
      <c r="EM126" s="50"/>
      <c r="EN126" s="50"/>
      <c r="EO126" s="50"/>
      <c r="EP126" s="50"/>
      <c r="EQ126" s="50"/>
      <c r="ER126" s="50"/>
      <c r="ES126" s="50"/>
      <c r="ET126" s="50"/>
      <c r="EU126" s="50"/>
      <c r="EV126" s="50"/>
      <c r="EW126" s="50"/>
      <c r="EX126" s="50"/>
      <c r="EY126" s="50"/>
      <c r="EZ126" s="50"/>
      <c r="FA126" s="50"/>
      <c r="FB126" s="50"/>
      <c r="FC126" s="50"/>
      <c r="FD126" s="50"/>
      <c r="FE126" s="50"/>
      <c r="FF126" s="50"/>
      <c r="FG126" s="50"/>
      <c r="FH126" s="50"/>
      <c r="FI126" s="50"/>
      <c r="FJ126" s="50"/>
      <c r="FK126" s="50"/>
      <c r="FL126" s="50"/>
      <c r="FM126" s="50"/>
      <c r="FN126" s="50"/>
      <c r="FO126" s="50"/>
      <c r="FP126" s="50"/>
      <c r="FQ126" s="50"/>
      <c r="FR126" s="50"/>
      <c r="FS126" s="50"/>
      <c r="FT126" s="50"/>
      <c r="FU126" s="50"/>
      <c r="FV126" s="50"/>
      <c r="FW126" s="50"/>
      <c r="FX126" s="50"/>
      <c r="FY126" s="50"/>
      <c r="FZ126" s="50"/>
      <c r="GA126" s="50"/>
      <c r="GB126" s="50"/>
      <c r="GC126" s="50"/>
      <c r="GD126" s="50"/>
      <c r="GE126" s="50"/>
      <c r="GF126" s="50"/>
      <c r="GG126" s="50"/>
      <c r="GH126" s="50"/>
      <c r="GI126" s="50"/>
      <c r="GJ126" s="50"/>
      <c r="GK126" s="50"/>
      <c r="GL126" s="50"/>
      <c r="GM126" s="50"/>
      <c r="GN126" s="50"/>
      <c r="GO126" s="50"/>
      <c r="GP126" s="50"/>
      <c r="GQ126" s="50"/>
      <c r="GR126" s="50"/>
      <c r="GS126" s="50"/>
      <c r="GT126" s="50"/>
      <c r="GU126" s="50"/>
      <c r="GV126" s="50"/>
      <c r="GW126" s="50"/>
      <c r="GX126" s="50"/>
      <c r="GY126" s="50"/>
      <c r="GZ126" s="50"/>
      <c r="HA126" s="50"/>
      <c r="HB126" s="50"/>
      <c r="HC126" s="50"/>
      <c r="HD126" s="50"/>
      <c r="HE126" s="50"/>
      <c r="HF126" s="50"/>
      <c r="HG126" s="50"/>
      <c r="HH126" s="50"/>
      <c r="HI126" s="50"/>
      <c r="HJ126" s="50"/>
      <c r="HK126" s="50"/>
      <c r="HL126" s="50"/>
      <c r="HM126" s="50"/>
      <c r="HN126" s="50"/>
      <c r="HO126" s="50"/>
      <c r="HP126" s="50"/>
      <c r="HQ126" s="50"/>
      <c r="HR126" s="50"/>
      <c r="HS126" s="50"/>
      <c r="HT126" s="50"/>
      <c r="HU126" s="50"/>
      <c r="HV126" s="50"/>
      <c r="HW126" s="50"/>
      <c r="HX126" s="50"/>
      <c r="HY126" s="50"/>
      <c r="HZ126" s="50"/>
      <c r="IA126" s="50"/>
      <c r="IB126" s="50"/>
      <c r="IC126" s="50"/>
      <c r="ID126" s="50"/>
    </row>
    <row r="127" spans="1:238" ht="12.75" customHeight="1">
      <c r="A127" s="225" t="s">
        <v>630</v>
      </c>
      <c r="B127" s="221">
        <v>12020499</v>
      </c>
      <c r="C127" s="232" t="s">
        <v>596</v>
      </c>
      <c r="D127" s="219">
        <v>100000</v>
      </c>
      <c r="E127" s="219">
        <v>200000</v>
      </c>
      <c r="F127" s="220">
        <v>90000</v>
      </c>
    </row>
    <row r="128" spans="1:238" ht="12.75" customHeight="1">
      <c r="A128" s="225" t="s">
        <v>630</v>
      </c>
      <c r="B128" s="221">
        <v>12020599</v>
      </c>
      <c r="C128" s="222" t="s">
        <v>644</v>
      </c>
      <c r="D128" s="219">
        <v>250000</v>
      </c>
      <c r="E128" s="219">
        <v>300000</v>
      </c>
      <c r="F128" s="220">
        <v>141800</v>
      </c>
    </row>
    <row r="129" spans="1:238" ht="12.75" customHeight="1">
      <c r="A129" s="225" t="s">
        <v>630</v>
      </c>
      <c r="B129" s="216"/>
      <c r="C129" s="223" t="s">
        <v>585</v>
      </c>
      <c r="D129" s="218">
        <f>SUM(D108:D128)</f>
        <v>3598700000</v>
      </c>
      <c r="E129" s="218">
        <f>SUM(E108:E128)</f>
        <v>3048234305</v>
      </c>
      <c r="F129" s="224">
        <v>2305177595</v>
      </c>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c r="FG129" s="51"/>
      <c r="FH129" s="51"/>
      <c r="FI129" s="51"/>
      <c r="FJ129" s="51"/>
      <c r="FK129" s="51"/>
      <c r="FL129" s="51"/>
      <c r="FM129" s="51"/>
      <c r="FN129" s="51"/>
      <c r="FO129" s="51"/>
      <c r="FP129" s="51"/>
      <c r="FQ129" s="51"/>
      <c r="FR129" s="51"/>
      <c r="FS129" s="51"/>
      <c r="FT129" s="51"/>
      <c r="FU129" s="51"/>
      <c r="FV129" s="51"/>
      <c r="FW129" s="51"/>
      <c r="FX129" s="51"/>
      <c r="FY129" s="51"/>
      <c r="FZ129" s="51"/>
      <c r="GA129" s="51"/>
      <c r="GB129" s="51"/>
      <c r="GC129" s="51"/>
      <c r="GD129" s="51"/>
      <c r="GE129" s="51"/>
      <c r="GF129" s="51"/>
      <c r="GG129" s="51"/>
      <c r="GH129" s="51"/>
      <c r="GI129" s="51"/>
      <c r="GJ129" s="51"/>
      <c r="GK129" s="51"/>
      <c r="GL129" s="51"/>
      <c r="GM129" s="51"/>
      <c r="GN129" s="51"/>
      <c r="GO129" s="51"/>
      <c r="GP129" s="51"/>
      <c r="GQ129" s="51"/>
      <c r="GR129" s="51"/>
      <c r="GS129" s="51"/>
      <c r="GT129" s="51"/>
      <c r="GU129" s="51"/>
      <c r="GV129" s="51"/>
      <c r="GW129" s="51"/>
      <c r="GX129" s="51"/>
      <c r="GY129" s="51"/>
      <c r="GZ129" s="51"/>
      <c r="HA129" s="51"/>
      <c r="HB129" s="51"/>
      <c r="HC129" s="51"/>
      <c r="HD129" s="51"/>
      <c r="HE129" s="51"/>
      <c r="HF129" s="51"/>
      <c r="HG129" s="51"/>
      <c r="HH129" s="51"/>
      <c r="HI129" s="51"/>
      <c r="HJ129" s="51"/>
      <c r="HK129" s="51"/>
      <c r="HL129" s="51"/>
      <c r="HM129" s="51"/>
      <c r="HN129" s="51"/>
      <c r="HO129" s="51"/>
      <c r="HP129" s="51"/>
      <c r="HQ129" s="51"/>
      <c r="HR129" s="51"/>
      <c r="HS129" s="51"/>
      <c r="HT129" s="51"/>
      <c r="HU129" s="51"/>
      <c r="HV129" s="51"/>
      <c r="HW129" s="51"/>
      <c r="HX129" s="51"/>
      <c r="HY129" s="51"/>
      <c r="HZ129" s="51"/>
      <c r="IA129" s="51"/>
      <c r="IB129" s="51"/>
      <c r="IC129" s="51"/>
      <c r="ID129" s="51"/>
    </row>
    <row r="130" spans="1:238" ht="12.75" customHeight="1">
      <c r="A130" s="225" t="s">
        <v>49</v>
      </c>
      <c r="B130" s="221"/>
      <c r="C130" s="223" t="s">
        <v>50</v>
      </c>
      <c r="D130" s="218"/>
      <c r="E130" s="218"/>
      <c r="F130" s="220">
        <v>0</v>
      </c>
    </row>
    <row r="131" spans="1:238" ht="12.75" customHeight="1">
      <c r="A131" s="225" t="s">
        <v>49</v>
      </c>
      <c r="B131" s="221">
        <v>12020449</v>
      </c>
      <c r="C131" s="222" t="s">
        <v>706</v>
      </c>
      <c r="D131" s="219">
        <v>8000000</v>
      </c>
      <c r="E131" s="219">
        <v>0</v>
      </c>
      <c r="F131" s="220">
        <v>6523300</v>
      </c>
    </row>
    <row r="132" spans="1:238" s="51" customFormat="1" ht="12.75" customHeight="1">
      <c r="A132" s="225" t="s">
        <v>49</v>
      </c>
      <c r="B132" s="221">
        <v>12020499</v>
      </c>
      <c r="C132" s="222" t="s">
        <v>596</v>
      </c>
      <c r="D132" s="219">
        <v>30000000</v>
      </c>
      <c r="E132" s="219">
        <v>0</v>
      </c>
      <c r="F132" s="220">
        <v>24800000</v>
      </c>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50"/>
      <c r="BN132" s="50"/>
      <c r="BO132" s="50"/>
      <c r="BP132" s="50"/>
      <c r="BQ132" s="50"/>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c r="CO132" s="50"/>
      <c r="CP132" s="50"/>
      <c r="CQ132" s="50"/>
      <c r="CR132" s="50"/>
      <c r="CS132" s="50"/>
      <c r="CT132" s="50"/>
      <c r="CU132" s="50"/>
      <c r="CV132" s="50"/>
      <c r="CW132" s="50"/>
      <c r="CX132" s="50"/>
      <c r="CY132" s="50"/>
      <c r="CZ132" s="50"/>
      <c r="DA132" s="50"/>
      <c r="DB132" s="50"/>
      <c r="DC132" s="50"/>
      <c r="DD132" s="50"/>
      <c r="DE132" s="50"/>
      <c r="DF132" s="50"/>
      <c r="DG132" s="50"/>
      <c r="DH132" s="50"/>
      <c r="DI132" s="50"/>
      <c r="DJ132" s="50"/>
      <c r="DK132" s="50"/>
      <c r="DL132" s="50"/>
      <c r="DM132" s="50"/>
      <c r="DN132" s="50"/>
      <c r="DO132" s="50"/>
      <c r="DP132" s="50"/>
      <c r="DQ132" s="50"/>
      <c r="DR132" s="50"/>
      <c r="DS132" s="50"/>
      <c r="DT132" s="50"/>
      <c r="DU132" s="50"/>
      <c r="DV132" s="50"/>
      <c r="DW132" s="50"/>
      <c r="DX132" s="50"/>
      <c r="DY132" s="50"/>
      <c r="DZ132" s="50"/>
      <c r="EA132" s="50"/>
      <c r="EB132" s="50"/>
      <c r="EC132" s="50"/>
      <c r="ED132" s="50"/>
      <c r="EE132" s="50"/>
      <c r="EF132" s="50"/>
      <c r="EG132" s="50"/>
      <c r="EH132" s="50"/>
      <c r="EI132" s="50"/>
      <c r="EJ132" s="50"/>
      <c r="EK132" s="50"/>
      <c r="EL132" s="50"/>
      <c r="EM132" s="50"/>
      <c r="EN132" s="50"/>
      <c r="EO132" s="50"/>
      <c r="EP132" s="50"/>
      <c r="EQ132" s="50"/>
      <c r="ER132" s="50"/>
      <c r="ES132" s="50"/>
      <c r="ET132" s="50"/>
      <c r="EU132" s="50"/>
      <c r="EV132" s="50"/>
      <c r="EW132" s="50"/>
      <c r="EX132" s="50"/>
      <c r="EY132" s="50"/>
      <c r="EZ132" s="50"/>
      <c r="FA132" s="50"/>
      <c r="FB132" s="50"/>
      <c r="FC132" s="50"/>
      <c r="FD132" s="50"/>
      <c r="FE132" s="50"/>
      <c r="FF132" s="50"/>
      <c r="FG132" s="50"/>
      <c r="FH132" s="50"/>
      <c r="FI132" s="50"/>
      <c r="FJ132" s="50"/>
      <c r="FK132" s="50"/>
      <c r="FL132" s="50"/>
      <c r="FM132" s="50"/>
      <c r="FN132" s="50"/>
      <c r="FO132" s="50"/>
      <c r="FP132" s="50"/>
      <c r="FQ132" s="50"/>
      <c r="FR132" s="50"/>
      <c r="FS132" s="50"/>
      <c r="FT132" s="50"/>
      <c r="FU132" s="50"/>
      <c r="FV132" s="50"/>
      <c r="FW132" s="50"/>
      <c r="FX132" s="50"/>
      <c r="FY132" s="50"/>
      <c r="FZ132" s="50"/>
      <c r="GA132" s="50"/>
      <c r="GB132" s="50"/>
      <c r="GC132" s="50"/>
      <c r="GD132" s="50"/>
      <c r="GE132" s="50"/>
      <c r="GF132" s="50"/>
      <c r="GG132" s="50"/>
      <c r="GH132" s="50"/>
      <c r="GI132" s="50"/>
      <c r="GJ132" s="50"/>
      <c r="GK132" s="50"/>
      <c r="GL132" s="50"/>
      <c r="GM132" s="50"/>
      <c r="GN132" s="50"/>
      <c r="GO132" s="50"/>
      <c r="GP132" s="50"/>
      <c r="GQ132" s="50"/>
      <c r="GR132" s="50"/>
      <c r="GS132" s="50"/>
      <c r="GT132" s="50"/>
      <c r="GU132" s="50"/>
      <c r="GV132" s="50"/>
      <c r="GW132" s="50"/>
      <c r="GX132" s="50"/>
      <c r="GY132" s="50"/>
      <c r="GZ132" s="50"/>
      <c r="HA132" s="50"/>
      <c r="HB132" s="50"/>
      <c r="HC132" s="50"/>
      <c r="HD132" s="50"/>
      <c r="HE132" s="50"/>
      <c r="HF132" s="50"/>
      <c r="HG132" s="50"/>
      <c r="HH132" s="50"/>
      <c r="HI132" s="50"/>
      <c r="HJ132" s="50"/>
      <c r="HK132" s="50"/>
      <c r="HL132" s="50"/>
      <c r="HM132" s="50"/>
      <c r="HN132" s="50"/>
      <c r="HO132" s="50"/>
      <c r="HP132" s="50"/>
      <c r="HQ132" s="50"/>
      <c r="HR132" s="50"/>
      <c r="HS132" s="50"/>
      <c r="HT132" s="50"/>
      <c r="HU132" s="50"/>
      <c r="HV132" s="50"/>
      <c r="HW132" s="50"/>
      <c r="HX132" s="50"/>
      <c r="HY132" s="50"/>
      <c r="HZ132" s="50"/>
      <c r="IA132" s="50"/>
      <c r="IB132" s="50"/>
      <c r="IC132" s="50"/>
      <c r="ID132" s="50"/>
    </row>
    <row r="133" spans="1:238" ht="12.75" customHeight="1">
      <c r="A133" s="225" t="s">
        <v>49</v>
      </c>
      <c r="B133" s="221">
        <v>12020712</v>
      </c>
      <c r="C133" s="222" t="s">
        <v>1086</v>
      </c>
      <c r="D133" s="219">
        <v>10000000</v>
      </c>
      <c r="E133" s="219">
        <v>15000000</v>
      </c>
      <c r="F133" s="220">
        <v>0</v>
      </c>
    </row>
    <row r="134" spans="1:238" ht="12.75" customHeight="1">
      <c r="A134" s="225" t="s">
        <v>49</v>
      </c>
      <c r="B134" s="221">
        <v>12020906</v>
      </c>
      <c r="C134" s="222" t="s">
        <v>1179</v>
      </c>
      <c r="D134" s="219">
        <v>30000000</v>
      </c>
      <c r="E134" s="219">
        <v>0</v>
      </c>
      <c r="F134" s="220">
        <v>15776923</v>
      </c>
    </row>
    <row r="135" spans="1:238" ht="12.75" customHeight="1">
      <c r="A135" s="225" t="s">
        <v>49</v>
      </c>
      <c r="B135" s="221">
        <v>12021012</v>
      </c>
      <c r="C135" s="222" t="s">
        <v>1087</v>
      </c>
      <c r="D135" s="219">
        <v>70000</v>
      </c>
      <c r="E135" s="219">
        <v>0</v>
      </c>
      <c r="F135" s="220">
        <v>52000</v>
      </c>
    </row>
    <row r="136" spans="1:238" s="51" customFormat="1" ht="12.75" customHeight="1">
      <c r="A136" s="225" t="s">
        <v>49</v>
      </c>
      <c r="B136" s="216"/>
      <c r="C136" s="223" t="s">
        <v>585</v>
      </c>
      <c r="D136" s="218">
        <f>SUM(D131:D135)</f>
        <v>78070000</v>
      </c>
      <c r="E136" s="218">
        <f t="shared" ref="E136" si="1">SUM(E131:E135)</f>
        <v>15000000</v>
      </c>
      <c r="F136" s="218">
        <v>47152223</v>
      </c>
    </row>
    <row r="137" spans="1:238" ht="12.75" customHeight="1">
      <c r="A137" s="233" t="s">
        <v>647</v>
      </c>
      <c r="B137" s="221"/>
      <c r="C137" s="223" t="s">
        <v>648</v>
      </c>
      <c r="D137" s="219"/>
      <c r="E137" s="219"/>
      <c r="F137" s="220">
        <v>0</v>
      </c>
    </row>
    <row r="138" spans="1:238" ht="12.75" customHeight="1">
      <c r="A138" s="233" t="s">
        <v>647</v>
      </c>
      <c r="B138" s="221">
        <v>12020906</v>
      </c>
      <c r="C138" s="222" t="s">
        <v>649</v>
      </c>
      <c r="D138" s="219">
        <v>0</v>
      </c>
      <c r="E138" s="219">
        <v>0</v>
      </c>
      <c r="F138" s="220">
        <v>25000000</v>
      </c>
    </row>
    <row r="139" spans="1:238" s="51" customFormat="1" ht="12.75" customHeight="1">
      <c r="A139" s="233" t="s">
        <v>647</v>
      </c>
      <c r="B139" s="216"/>
      <c r="C139" s="223" t="s">
        <v>585</v>
      </c>
      <c r="D139" s="218">
        <f>SUM(D138)</f>
        <v>0</v>
      </c>
      <c r="E139" s="218">
        <f>SUM(E138)</f>
        <v>0</v>
      </c>
      <c r="F139" s="224">
        <v>25000000</v>
      </c>
    </row>
    <row r="140" spans="1:238" ht="12.75" customHeight="1">
      <c r="A140" s="225" t="s">
        <v>645</v>
      </c>
      <c r="B140" s="221"/>
      <c r="C140" s="223" t="s">
        <v>646</v>
      </c>
      <c r="D140" s="218"/>
      <c r="E140" s="218"/>
      <c r="F140" s="220">
        <v>0</v>
      </c>
    </row>
    <row r="141" spans="1:238" ht="12.75" customHeight="1">
      <c r="A141" s="225" t="s">
        <v>645</v>
      </c>
      <c r="B141" s="221">
        <v>12021006</v>
      </c>
      <c r="C141" s="222" t="s">
        <v>304</v>
      </c>
      <c r="D141" s="219">
        <v>2000000</v>
      </c>
      <c r="E141" s="219">
        <v>2000000</v>
      </c>
      <c r="F141" s="220">
        <v>31000</v>
      </c>
    </row>
    <row r="142" spans="1:238" s="51" customFormat="1" ht="12.75" customHeight="1">
      <c r="A142" s="225" t="s">
        <v>645</v>
      </c>
      <c r="B142" s="216"/>
      <c r="C142" s="223" t="s">
        <v>585</v>
      </c>
      <c r="D142" s="218">
        <f>SUM(D141)</f>
        <v>2000000</v>
      </c>
      <c r="E142" s="218">
        <f t="shared" ref="E142" si="2">SUM(E141)</f>
        <v>2000000</v>
      </c>
      <c r="F142" s="218">
        <v>31000</v>
      </c>
    </row>
    <row r="143" spans="1:238" ht="12.75" customHeight="1">
      <c r="A143" s="225" t="s">
        <v>476</v>
      </c>
      <c r="B143" s="221"/>
      <c r="C143" s="223" t="s">
        <v>480</v>
      </c>
      <c r="D143" s="219"/>
      <c r="E143" s="219"/>
      <c r="F143" s="220">
        <v>0</v>
      </c>
    </row>
    <row r="144" spans="1:238" ht="12.75" customHeight="1">
      <c r="A144" s="225" t="s">
        <v>476</v>
      </c>
      <c r="B144" s="221">
        <v>12020710</v>
      </c>
      <c r="C144" s="222" t="s">
        <v>1088</v>
      </c>
      <c r="D144" s="219">
        <v>7000000</v>
      </c>
      <c r="E144" s="219">
        <v>2000000</v>
      </c>
      <c r="F144" s="220">
        <v>5309750</v>
      </c>
    </row>
    <row r="145" spans="1:238" ht="12.75" customHeight="1">
      <c r="A145" s="225" t="s">
        <v>476</v>
      </c>
      <c r="B145" s="216"/>
      <c r="C145" s="223" t="s">
        <v>585</v>
      </c>
      <c r="D145" s="218">
        <f>SUM(D144)</f>
        <v>7000000</v>
      </c>
      <c r="E145" s="218">
        <f>SUM(E144)</f>
        <v>2000000</v>
      </c>
      <c r="F145" s="224">
        <v>5309750</v>
      </c>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c r="CT145" s="51"/>
      <c r="CU145" s="51"/>
      <c r="CV145" s="51"/>
      <c r="CW145" s="51"/>
      <c r="CX145" s="51"/>
      <c r="CY145" s="51"/>
      <c r="CZ145" s="51"/>
      <c r="DA145" s="51"/>
      <c r="DB145" s="51"/>
      <c r="DC145" s="51"/>
      <c r="DD145" s="51"/>
      <c r="DE145" s="51"/>
      <c r="DF145" s="51"/>
      <c r="DG145" s="51"/>
      <c r="DH145" s="51"/>
      <c r="DI145" s="51"/>
      <c r="DJ145" s="51"/>
      <c r="DK145" s="51"/>
      <c r="DL145" s="51"/>
      <c r="DM145" s="51"/>
      <c r="DN145" s="51"/>
      <c r="DO145" s="51"/>
      <c r="DP145" s="51"/>
      <c r="DQ145" s="51"/>
      <c r="DR145" s="51"/>
      <c r="DS145" s="51"/>
      <c r="DT145" s="51"/>
      <c r="DU145" s="51"/>
      <c r="DV145" s="51"/>
      <c r="DW145" s="51"/>
      <c r="DX145" s="51"/>
      <c r="DY145" s="51"/>
      <c r="DZ145" s="51"/>
      <c r="EA145" s="51"/>
      <c r="EB145" s="51"/>
      <c r="EC145" s="51"/>
      <c r="ED145" s="51"/>
      <c r="EE145" s="51"/>
      <c r="EF145" s="51"/>
      <c r="EG145" s="51"/>
      <c r="EH145" s="51"/>
      <c r="EI145" s="51"/>
      <c r="EJ145" s="51"/>
      <c r="EK145" s="51"/>
      <c r="EL145" s="51"/>
      <c r="EM145" s="51"/>
      <c r="EN145" s="51"/>
      <c r="EO145" s="51"/>
      <c r="EP145" s="51"/>
      <c r="EQ145" s="51"/>
      <c r="ER145" s="51"/>
      <c r="ES145" s="51"/>
      <c r="ET145" s="51"/>
      <c r="EU145" s="51"/>
      <c r="EV145" s="51"/>
      <c r="EW145" s="51"/>
      <c r="EX145" s="51"/>
      <c r="EY145" s="51"/>
      <c r="EZ145" s="51"/>
      <c r="FA145" s="51"/>
      <c r="FB145" s="51"/>
      <c r="FC145" s="51"/>
      <c r="FD145" s="51"/>
      <c r="FE145" s="51"/>
      <c r="FF145" s="51"/>
      <c r="FG145" s="51"/>
      <c r="FH145" s="51"/>
      <c r="FI145" s="51"/>
      <c r="FJ145" s="51"/>
      <c r="FK145" s="51"/>
      <c r="FL145" s="51"/>
      <c r="FM145" s="51"/>
      <c r="FN145" s="51"/>
      <c r="FO145" s="51"/>
      <c r="FP145" s="51"/>
      <c r="FQ145" s="51"/>
      <c r="FR145" s="51"/>
      <c r="FS145" s="51"/>
      <c r="FT145" s="51"/>
      <c r="FU145" s="51"/>
      <c r="FV145" s="51"/>
      <c r="FW145" s="51"/>
      <c r="FX145" s="51"/>
      <c r="FY145" s="51"/>
      <c r="FZ145" s="51"/>
      <c r="GA145" s="51"/>
      <c r="GB145" s="51"/>
      <c r="GC145" s="51"/>
      <c r="GD145" s="51"/>
      <c r="GE145" s="51"/>
      <c r="GF145" s="51"/>
      <c r="GG145" s="51"/>
      <c r="GH145" s="51"/>
      <c r="GI145" s="51"/>
      <c r="GJ145" s="51"/>
      <c r="GK145" s="51"/>
      <c r="GL145" s="51"/>
      <c r="GM145" s="51"/>
      <c r="GN145" s="51"/>
      <c r="GO145" s="51"/>
      <c r="GP145" s="51"/>
      <c r="GQ145" s="51"/>
      <c r="GR145" s="51"/>
      <c r="GS145" s="51"/>
      <c r="GT145" s="51"/>
      <c r="GU145" s="51"/>
      <c r="GV145" s="51"/>
      <c r="GW145" s="51"/>
      <c r="GX145" s="51"/>
      <c r="GY145" s="51"/>
      <c r="GZ145" s="51"/>
      <c r="HA145" s="51"/>
      <c r="HB145" s="51"/>
      <c r="HC145" s="51"/>
      <c r="HD145" s="51"/>
      <c r="HE145" s="51"/>
      <c r="HF145" s="51"/>
      <c r="HG145" s="51"/>
      <c r="HH145" s="51"/>
      <c r="HI145" s="51"/>
      <c r="HJ145" s="51"/>
      <c r="HK145" s="51"/>
      <c r="HL145" s="51"/>
      <c r="HM145" s="51"/>
      <c r="HN145" s="51"/>
      <c r="HO145" s="51"/>
      <c r="HP145" s="51"/>
      <c r="HQ145" s="51"/>
      <c r="HR145" s="51"/>
      <c r="HS145" s="51"/>
      <c r="HT145" s="51"/>
      <c r="HU145" s="51"/>
      <c r="HV145" s="51"/>
      <c r="HW145" s="51"/>
      <c r="HX145" s="51"/>
      <c r="HY145" s="51"/>
      <c r="HZ145" s="51"/>
      <c r="IA145" s="51"/>
      <c r="IB145" s="51"/>
      <c r="IC145" s="51"/>
      <c r="ID145" s="51"/>
    </row>
    <row r="146" spans="1:238" ht="12.75" customHeight="1">
      <c r="A146" s="225" t="s">
        <v>0</v>
      </c>
      <c r="B146" s="221"/>
      <c r="C146" s="223" t="s">
        <v>650</v>
      </c>
      <c r="D146" s="218"/>
      <c r="E146" s="218"/>
      <c r="F146" s="220">
        <v>0</v>
      </c>
    </row>
    <row r="147" spans="1:238" ht="12.75" customHeight="1">
      <c r="A147" s="225" t="s">
        <v>0</v>
      </c>
      <c r="B147" s="221">
        <v>12020145</v>
      </c>
      <c r="C147" s="222" t="s">
        <v>1089</v>
      </c>
      <c r="D147" s="219">
        <v>200000</v>
      </c>
      <c r="E147" s="219">
        <v>0</v>
      </c>
      <c r="F147" s="220">
        <v>0</v>
      </c>
    </row>
    <row r="148" spans="1:238" ht="12.75" customHeight="1">
      <c r="A148" s="225" t="s">
        <v>0</v>
      </c>
      <c r="B148" s="221">
        <v>12020146</v>
      </c>
      <c r="C148" s="222" t="s">
        <v>642</v>
      </c>
      <c r="D148" s="219">
        <v>50000</v>
      </c>
      <c r="E148" s="219">
        <v>50000</v>
      </c>
      <c r="F148" s="220">
        <v>0</v>
      </c>
    </row>
    <row r="149" spans="1:238" ht="12.75" customHeight="1">
      <c r="A149" s="225" t="s">
        <v>0</v>
      </c>
      <c r="B149" s="221">
        <v>12020148</v>
      </c>
      <c r="C149" s="222" t="s">
        <v>651</v>
      </c>
      <c r="D149" s="219">
        <v>5000000</v>
      </c>
      <c r="E149" s="219">
        <v>5000000</v>
      </c>
      <c r="F149" s="220">
        <v>0</v>
      </c>
    </row>
    <row r="150" spans="1:238" ht="12.75" customHeight="1">
      <c r="A150" s="225" t="s">
        <v>0</v>
      </c>
      <c r="B150" s="221">
        <v>12020450</v>
      </c>
      <c r="C150" s="222" t="s">
        <v>612</v>
      </c>
      <c r="D150" s="219">
        <v>30000</v>
      </c>
      <c r="E150" s="219">
        <v>33000</v>
      </c>
      <c r="F150" s="220">
        <v>0</v>
      </c>
    </row>
    <row r="151" spans="1:238" ht="12.75" customHeight="1">
      <c r="A151" s="225" t="s">
        <v>0</v>
      </c>
      <c r="B151" s="221">
        <v>12020480</v>
      </c>
      <c r="C151" s="222" t="s">
        <v>652</v>
      </c>
      <c r="D151" s="219">
        <v>300000</v>
      </c>
      <c r="E151" s="219">
        <v>300000</v>
      </c>
      <c r="F151" s="220">
        <v>0</v>
      </c>
    </row>
    <row r="152" spans="1:238" ht="12.75" customHeight="1">
      <c r="A152" s="225" t="s">
        <v>0</v>
      </c>
      <c r="B152" s="221">
        <v>12020499</v>
      </c>
      <c r="C152" s="222" t="s">
        <v>596</v>
      </c>
      <c r="D152" s="219">
        <v>300000</v>
      </c>
      <c r="E152" s="219">
        <v>0</v>
      </c>
      <c r="F152" s="220">
        <v>250000</v>
      </c>
    </row>
    <row r="153" spans="1:238" ht="12.75" customHeight="1">
      <c r="A153" s="225" t="s">
        <v>0</v>
      </c>
      <c r="B153" s="221">
        <v>12020508</v>
      </c>
      <c r="C153" s="222" t="s">
        <v>653</v>
      </c>
      <c r="D153" s="219">
        <v>200000</v>
      </c>
      <c r="E153" s="219">
        <v>200000</v>
      </c>
      <c r="F153" s="220">
        <v>0</v>
      </c>
    </row>
    <row r="154" spans="1:238" ht="12.75" customHeight="1">
      <c r="A154" s="225" t="s">
        <v>0</v>
      </c>
      <c r="B154" s="221">
        <v>12020509</v>
      </c>
      <c r="C154" s="222" t="s">
        <v>654</v>
      </c>
      <c r="D154" s="219">
        <v>200000</v>
      </c>
      <c r="E154" s="219">
        <v>200000</v>
      </c>
      <c r="F154" s="220">
        <v>113000</v>
      </c>
    </row>
    <row r="155" spans="1:238" ht="12.75" customHeight="1">
      <c r="A155" s="225" t="s">
        <v>0</v>
      </c>
      <c r="B155" s="221">
        <v>12020703</v>
      </c>
      <c r="C155" s="222" t="s">
        <v>1090</v>
      </c>
      <c r="D155" s="219">
        <v>12000000</v>
      </c>
      <c r="E155" s="219">
        <v>7000000</v>
      </c>
      <c r="F155" s="220">
        <v>10810000</v>
      </c>
    </row>
    <row r="156" spans="1:238" ht="12.75" customHeight="1">
      <c r="A156" s="225" t="s">
        <v>0</v>
      </c>
      <c r="B156" s="221">
        <v>12020704</v>
      </c>
      <c r="C156" s="222" t="s">
        <v>1074</v>
      </c>
      <c r="D156" s="219">
        <v>1500000</v>
      </c>
      <c r="E156" s="219">
        <v>2500000</v>
      </c>
      <c r="F156" s="220">
        <v>520000</v>
      </c>
    </row>
    <row r="157" spans="1:238" s="51" customFormat="1" ht="12.75" customHeight="1">
      <c r="A157" s="225" t="s">
        <v>0</v>
      </c>
      <c r="B157" s="221">
        <v>12020711</v>
      </c>
      <c r="C157" s="222" t="s">
        <v>1077</v>
      </c>
      <c r="D157" s="219">
        <v>70000</v>
      </c>
      <c r="E157" s="219">
        <v>70000</v>
      </c>
      <c r="F157" s="220">
        <v>0</v>
      </c>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c r="BF157" s="50"/>
      <c r="BG157" s="50"/>
      <c r="BH157" s="50"/>
      <c r="BI157" s="50"/>
      <c r="BJ157" s="50"/>
      <c r="BK157" s="50"/>
      <c r="BL157" s="50"/>
      <c r="BM157" s="50"/>
      <c r="BN157" s="50"/>
      <c r="BO157" s="50"/>
      <c r="BP157" s="50"/>
      <c r="BQ157" s="50"/>
      <c r="BR157" s="50"/>
      <c r="BS157" s="50"/>
      <c r="BT157" s="50"/>
      <c r="BU157" s="50"/>
      <c r="BV157" s="50"/>
      <c r="BW157" s="50"/>
      <c r="BX157" s="50"/>
      <c r="BY157" s="50"/>
      <c r="BZ157" s="50"/>
      <c r="CA157" s="50"/>
      <c r="CB157" s="50"/>
      <c r="CC157" s="50"/>
      <c r="CD157" s="50"/>
      <c r="CE157" s="50"/>
      <c r="CF157" s="50"/>
      <c r="CG157" s="50"/>
      <c r="CH157" s="50"/>
      <c r="CI157" s="50"/>
      <c r="CJ157" s="50"/>
      <c r="CK157" s="50"/>
      <c r="CL157" s="50"/>
      <c r="CM157" s="50"/>
      <c r="CN157" s="50"/>
      <c r="CO157" s="50"/>
      <c r="CP157" s="50"/>
      <c r="CQ157" s="50"/>
      <c r="CR157" s="50"/>
      <c r="CS157" s="50"/>
      <c r="CT157" s="50"/>
      <c r="CU157" s="50"/>
      <c r="CV157" s="50"/>
      <c r="CW157" s="50"/>
      <c r="CX157" s="50"/>
      <c r="CY157" s="50"/>
      <c r="CZ157" s="50"/>
      <c r="DA157" s="50"/>
      <c r="DB157" s="50"/>
      <c r="DC157" s="50"/>
      <c r="DD157" s="50"/>
      <c r="DE157" s="50"/>
      <c r="DF157" s="50"/>
      <c r="DG157" s="50"/>
      <c r="DH157" s="50"/>
      <c r="DI157" s="50"/>
      <c r="DJ157" s="50"/>
      <c r="DK157" s="50"/>
      <c r="DL157" s="50"/>
      <c r="DM157" s="50"/>
      <c r="DN157" s="50"/>
      <c r="DO157" s="50"/>
      <c r="DP157" s="50"/>
      <c r="DQ157" s="50"/>
      <c r="DR157" s="50"/>
      <c r="DS157" s="50"/>
      <c r="DT157" s="50"/>
      <c r="DU157" s="50"/>
      <c r="DV157" s="50"/>
      <c r="DW157" s="50"/>
      <c r="DX157" s="50"/>
      <c r="DY157" s="50"/>
      <c r="DZ157" s="50"/>
      <c r="EA157" s="50"/>
      <c r="EB157" s="50"/>
      <c r="EC157" s="50"/>
      <c r="ED157" s="50"/>
      <c r="EE157" s="50"/>
      <c r="EF157" s="50"/>
      <c r="EG157" s="50"/>
      <c r="EH157" s="50"/>
      <c r="EI157" s="50"/>
      <c r="EJ157" s="50"/>
      <c r="EK157" s="50"/>
      <c r="EL157" s="50"/>
      <c r="EM157" s="50"/>
      <c r="EN157" s="50"/>
      <c r="EO157" s="50"/>
      <c r="EP157" s="50"/>
      <c r="EQ157" s="50"/>
      <c r="ER157" s="50"/>
      <c r="ES157" s="50"/>
      <c r="ET157" s="50"/>
      <c r="EU157" s="50"/>
      <c r="EV157" s="50"/>
      <c r="EW157" s="50"/>
      <c r="EX157" s="50"/>
      <c r="EY157" s="50"/>
      <c r="EZ157" s="50"/>
      <c r="FA157" s="50"/>
      <c r="FB157" s="50"/>
      <c r="FC157" s="50"/>
      <c r="FD157" s="50"/>
      <c r="FE157" s="50"/>
      <c r="FF157" s="50"/>
      <c r="FG157" s="50"/>
      <c r="FH157" s="50"/>
      <c r="FI157" s="50"/>
      <c r="FJ157" s="50"/>
      <c r="FK157" s="50"/>
      <c r="FL157" s="50"/>
      <c r="FM157" s="50"/>
      <c r="FN157" s="50"/>
      <c r="FO157" s="50"/>
      <c r="FP157" s="50"/>
      <c r="FQ157" s="50"/>
      <c r="FR157" s="50"/>
      <c r="FS157" s="50"/>
      <c r="FT157" s="50"/>
      <c r="FU157" s="50"/>
      <c r="FV157" s="50"/>
      <c r="FW157" s="50"/>
      <c r="FX157" s="50"/>
      <c r="FY157" s="50"/>
      <c r="FZ157" s="50"/>
      <c r="GA157" s="50"/>
      <c r="GB157" s="50"/>
      <c r="GC157" s="50"/>
      <c r="GD157" s="50"/>
      <c r="GE157" s="50"/>
      <c r="GF157" s="50"/>
      <c r="GG157" s="50"/>
      <c r="GH157" s="50"/>
      <c r="GI157" s="50"/>
      <c r="GJ157" s="50"/>
      <c r="GK157" s="50"/>
      <c r="GL157" s="50"/>
      <c r="GM157" s="50"/>
      <c r="GN157" s="50"/>
      <c r="GO157" s="50"/>
      <c r="GP157" s="50"/>
      <c r="GQ157" s="50"/>
      <c r="GR157" s="50"/>
      <c r="GS157" s="50"/>
      <c r="GT157" s="50"/>
      <c r="GU157" s="50"/>
      <c r="GV157" s="50"/>
      <c r="GW157" s="50"/>
      <c r="GX157" s="50"/>
      <c r="GY157" s="50"/>
      <c r="GZ157" s="50"/>
      <c r="HA157" s="50"/>
      <c r="HB157" s="50"/>
      <c r="HC157" s="50"/>
      <c r="HD157" s="50"/>
      <c r="HE157" s="50"/>
      <c r="HF157" s="50"/>
      <c r="HG157" s="50"/>
      <c r="HH157" s="50"/>
      <c r="HI157" s="50"/>
      <c r="HJ157" s="50"/>
      <c r="HK157" s="50"/>
      <c r="HL157" s="50"/>
      <c r="HM157" s="50"/>
      <c r="HN157" s="50"/>
      <c r="HO157" s="50"/>
      <c r="HP157" s="50"/>
      <c r="HQ157" s="50"/>
      <c r="HR157" s="50"/>
      <c r="HS157" s="50"/>
      <c r="HT157" s="50"/>
      <c r="HU157" s="50"/>
      <c r="HV157" s="50"/>
      <c r="HW157" s="50"/>
      <c r="HX157" s="50"/>
      <c r="HY157" s="50"/>
      <c r="HZ157" s="50"/>
      <c r="IA157" s="50"/>
      <c r="IB157" s="50"/>
      <c r="IC157" s="50"/>
      <c r="ID157" s="50"/>
    </row>
    <row r="158" spans="1:238" ht="12.75" customHeight="1">
      <c r="A158" s="225" t="s">
        <v>0</v>
      </c>
      <c r="B158" s="221">
        <v>12020714</v>
      </c>
      <c r="C158" s="222" t="s">
        <v>655</v>
      </c>
      <c r="D158" s="219">
        <v>1000000</v>
      </c>
      <c r="E158" s="219">
        <v>1000000</v>
      </c>
      <c r="F158" s="220">
        <v>17000</v>
      </c>
    </row>
    <row r="159" spans="1:238" ht="12.75" customHeight="1">
      <c r="A159" s="225" t="s">
        <v>0</v>
      </c>
      <c r="B159" s="221">
        <v>12020719</v>
      </c>
      <c r="C159" s="222" t="s">
        <v>591</v>
      </c>
      <c r="D159" s="219">
        <v>200000</v>
      </c>
      <c r="E159" s="219">
        <v>200000</v>
      </c>
      <c r="F159" s="220">
        <v>0</v>
      </c>
    </row>
    <row r="160" spans="1:238" s="51" customFormat="1" ht="12.75" customHeight="1">
      <c r="A160" s="225" t="s">
        <v>0</v>
      </c>
      <c r="B160" s="216"/>
      <c r="C160" s="223" t="s">
        <v>585</v>
      </c>
      <c r="D160" s="218">
        <f>SUM(D147:D159)</f>
        <v>21050000</v>
      </c>
      <c r="E160" s="218">
        <f>SUM(E147:E159)</f>
        <v>16553000</v>
      </c>
      <c r="F160" s="224">
        <v>11710000</v>
      </c>
    </row>
    <row r="161" spans="1:6" ht="12.75" customHeight="1">
      <c r="A161" s="215" t="s">
        <v>1181</v>
      </c>
      <c r="B161" s="221"/>
      <c r="C161" s="223" t="s">
        <v>656</v>
      </c>
      <c r="D161" s="218"/>
      <c r="E161" s="218"/>
      <c r="F161" s="220">
        <v>0</v>
      </c>
    </row>
    <row r="162" spans="1:6" ht="12.75" customHeight="1">
      <c r="A162" s="215" t="s">
        <v>1181</v>
      </c>
      <c r="B162" s="221">
        <v>12020704</v>
      </c>
      <c r="C162" s="222" t="s">
        <v>1074</v>
      </c>
      <c r="D162" s="219">
        <v>3000000</v>
      </c>
      <c r="E162" s="219">
        <v>3000000</v>
      </c>
      <c r="F162" s="220">
        <v>1287000</v>
      </c>
    </row>
    <row r="163" spans="1:6" s="51" customFormat="1" ht="12.75" customHeight="1">
      <c r="A163" s="215" t="s">
        <v>1181</v>
      </c>
      <c r="B163" s="216"/>
      <c r="C163" s="223" t="s">
        <v>585</v>
      </c>
      <c r="D163" s="218">
        <f t="shared" ref="D163:F163" si="3">SUM(D162)</f>
        <v>3000000</v>
      </c>
      <c r="E163" s="218">
        <f t="shared" si="3"/>
        <v>3000000</v>
      </c>
      <c r="F163" s="224">
        <f t="shared" si="3"/>
        <v>1287000</v>
      </c>
    </row>
    <row r="164" spans="1:6" ht="12.75" customHeight="1">
      <c r="A164" s="225" t="s">
        <v>58</v>
      </c>
      <c r="B164" s="221"/>
      <c r="C164" s="223" t="s">
        <v>334</v>
      </c>
      <c r="D164" s="218"/>
      <c r="E164" s="218"/>
      <c r="F164" s="220">
        <v>0</v>
      </c>
    </row>
    <row r="165" spans="1:6" ht="12.75" customHeight="1">
      <c r="A165" s="225" t="s">
        <v>58</v>
      </c>
      <c r="B165" s="221">
        <v>12021005</v>
      </c>
      <c r="C165" s="232" t="s">
        <v>671</v>
      </c>
      <c r="D165" s="219">
        <v>5000000</v>
      </c>
      <c r="E165" s="219">
        <v>0</v>
      </c>
      <c r="F165" s="220">
        <v>4131944</v>
      </c>
    </row>
    <row r="166" spans="1:6" s="51" customFormat="1" ht="12.75" customHeight="1">
      <c r="A166" s="225" t="s">
        <v>58</v>
      </c>
      <c r="B166" s="216"/>
      <c r="C166" s="223" t="s">
        <v>585</v>
      </c>
      <c r="D166" s="218">
        <f>SUM(D165:D165)</f>
        <v>5000000</v>
      </c>
      <c r="E166" s="218">
        <f>SUM(E165:E165)</f>
        <v>0</v>
      </c>
      <c r="F166" s="224">
        <v>4131944</v>
      </c>
    </row>
    <row r="167" spans="1:6" ht="12.75" customHeight="1">
      <c r="A167" s="215" t="s">
        <v>66</v>
      </c>
      <c r="B167" s="221"/>
      <c r="C167" s="223" t="s">
        <v>67</v>
      </c>
      <c r="D167" s="218"/>
      <c r="E167" s="218"/>
      <c r="F167" s="220">
        <v>0</v>
      </c>
    </row>
    <row r="168" spans="1:6" ht="12.75" customHeight="1">
      <c r="A168" s="225" t="s">
        <v>66</v>
      </c>
      <c r="B168" s="221">
        <v>12020456</v>
      </c>
      <c r="C168" s="222" t="s">
        <v>1091</v>
      </c>
      <c r="D168" s="219">
        <v>18000000</v>
      </c>
      <c r="E168" s="219">
        <v>18000000</v>
      </c>
      <c r="F168" s="220">
        <v>10900000</v>
      </c>
    </row>
    <row r="169" spans="1:6" ht="12.75" customHeight="1">
      <c r="A169" s="225" t="s">
        <v>66</v>
      </c>
      <c r="B169" s="221">
        <v>12020614</v>
      </c>
      <c r="C169" s="222" t="s">
        <v>1092</v>
      </c>
      <c r="D169" s="219">
        <v>0</v>
      </c>
      <c r="E169" s="219">
        <v>5000000</v>
      </c>
      <c r="F169" s="220">
        <v>0</v>
      </c>
    </row>
    <row r="170" spans="1:6" s="51" customFormat="1" ht="12.75" customHeight="1">
      <c r="A170" s="225" t="s">
        <v>66</v>
      </c>
      <c r="B170" s="216"/>
      <c r="C170" s="223" t="s">
        <v>585</v>
      </c>
      <c r="D170" s="218">
        <f>SUM(D168:D169)</f>
        <v>18000000</v>
      </c>
      <c r="E170" s="218">
        <f>SUM(E168:E169)</f>
        <v>23000000</v>
      </c>
      <c r="F170" s="224">
        <v>10900000</v>
      </c>
    </row>
    <row r="171" spans="1:6" ht="12.75" customHeight="1">
      <c r="A171" s="225" t="s">
        <v>42</v>
      </c>
      <c r="B171" s="221"/>
      <c r="C171" s="223" t="s">
        <v>660</v>
      </c>
      <c r="D171" s="218"/>
      <c r="E171" s="218"/>
      <c r="F171" s="220">
        <v>0</v>
      </c>
    </row>
    <row r="172" spans="1:6" ht="12.75" customHeight="1">
      <c r="A172" s="225" t="s">
        <v>42</v>
      </c>
      <c r="B172" s="221">
        <v>12020437</v>
      </c>
      <c r="C172" s="232" t="s">
        <v>661</v>
      </c>
      <c r="D172" s="234">
        <v>2000000</v>
      </c>
      <c r="E172" s="234">
        <v>5000000</v>
      </c>
      <c r="F172" s="235">
        <v>75000</v>
      </c>
    </row>
    <row r="173" spans="1:6" ht="12.75" customHeight="1">
      <c r="A173" s="225" t="s">
        <v>42</v>
      </c>
      <c r="B173" s="221">
        <v>12020438</v>
      </c>
      <c r="C173" s="232" t="s">
        <v>662</v>
      </c>
      <c r="D173" s="234">
        <v>415000</v>
      </c>
      <c r="E173" s="234">
        <v>415000</v>
      </c>
      <c r="F173" s="235">
        <v>0</v>
      </c>
    </row>
    <row r="174" spans="1:6" ht="12.75" customHeight="1">
      <c r="A174" s="225" t="s">
        <v>42</v>
      </c>
      <c r="B174" s="221">
        <v>12020447</v>
      </c>
      <c r="C174" s="232" t="s">
        <v>663</v>
      </c>
      <c r="D174" s="234">
        <v>2000000</v>
      </c>
      <c r="E174" s="234">
        <v>4000000</v>
      </c>
      <c r="F174" s="235">
        <v>0</v>
      </c>
    </row>
    <row r="175" spans="1:6" ht="12.75" customHeight="1">
      <c r="A175" s="225" t="s">
        <v>42</v>
      </c>
      <c r="B175" s="221">
        <v>12020453</v>
      </c>
      <c r="C175" s="232" t="s">
        <v>664</v>
      </c>
      <c r="D175" s="234">
        <v>2000000</v>
      </c>
      <c r="E175" s="234">
        <v>2000000</v>
      </c>
      <c r="F175" s="235">
        <v>1159600</v>
      </c>
    </row>
    <row r="176" spans="1:6" ht="12.75" customHeight="1">
      <c r="A176" s="225" t="s">
        <v>42</v>
      </c>
      <c r="B176" s="221">
        <v>12020460</v>
      </c>
      <c r="C176" s="232" t="s">
        <v>665</v>
      </c>
      <c r="D176" s="234">
        <v>200000</v>
      </c>
      <c r="E176" s="234">
        <v>200000</v>
      </c>
      <c r="F176" s="235">
        <v>0</v>
      </c>
    </row>
    <row r="177" spans="1:6" ht="12.75" customHeight="1">
      <c r="A177" s="225" t="s">
        <v>42</v>
      </c>
      <c r="B177" s="221">
        <v>12020462</v>
      </c>
      <c r="C177" s="232" t="s">
        <v>666</v>
      </c>
      <c r="D177" s="234">
        <v>530000</v>
      </c>
      <c r="E177" s="234">
        <v>830000</v>
      </c>
      <c r="F177" s="235">
        <v>0</v>
      </c>
    </row>
    <row r="178" spans="1:6" ht="12.75" customHeight="1">
      <c r="A178" s="225" t="s">
        <v>42</v>
      </c>
      <c r="B178" s="221">
        <v>12020477</v>
      </c>
      <c r="C178" s="232" t="s">
        <v>659</v>
      </c>
      <c r="D178" s="234">
        <v>3000000</v>
      </c>
      <c r="E178" s="234">
        <v>3990000</v>
      </c>
      <c r="F178" s="235">
        <v>1146000</v>
      </c>
    </row>
    <row r="179" spans="1:6" ht="12.75" customHeight="1">
      <c r="A179" s="225" t="s">
        <v>42</v>
      </c>
      <c r="B179" s="221">
        <v>12020499</v>
      </c>
      <c r="C179" s="232" t="s">
        <v>596</v>
      </c>
      <c r="D179" s="234">
        <v>1000000</v>
      </c>
      <c r="E179" s="234">
        <v>2000000</v>
      </c>
      <c r="F179" s="235">
        <v>0</v>
      </c>
    </row>
    <row r="180" spans="1:6" ht="12.75" customHeight="1">
      <c r="A180" s="225" t="s">
        <v>42</v>
      </c>
      <c r="B180" s="221">
        <v>12020614</v>
      </c>
      <c r="C180" s="222" t="s">
        <v>1092</v>
      </c>
      <c r="D180" s="234">
        <v>40000000</v>
      </c>
      <c r="E180" s="234">
        <v>30000000</v>
      </c>
      <c r="F180" s="235">
        <v>37974426</v>
      </c>
    </row>
    <row r="181" spans="1:6" ht="12.75" customHeight="1">
      <c r="A181" s="225" t="s">
        <v>42</v>
      </c>
      <c r="B181" s="221">
        <v>12020617</v>
      </c>
      <c r="C181" s="232" t="s">
        <v>667</v>
      </c>
      <c r="D181" s="234">
        <v>5000000</v>
      </c>
      <c r="E181" s="234">
        <v>10166000</v>
      </c>
      <c r="F181" s="235">
        <v>0</v>
      </c>
    </row>
    <row r="182" spans="1:6" ht="12.75" customHeight="1">
      <c r="A182" s="225" t="s">
        <v>42</v>
      </c>
      <c r="B182" s="221">
        <v>12020625</v>
      </c>
      <c r="C182" s="232" t="s">
        <v>668</v>
      </c>
      <c r="D182" s="234">
        <v>100000</v>
      </c>
      <c r="E182" s="234">
        <v>166000</v>
      </c>
      <c r="F182" s="235">
        <v>0</v>
      </c>
    </row>
    <row r="183" spans="1:6" ht="12.75" customHeight="1">
      <c r="A183" s="225" t="s">
        <v>42</v>
      </c>
      <c r="B183" s="221">
        <v>12020903</v>
      </c>
      <c r="C183" s="232" t="s">
        <v>669</v>
      </c>
      <c r="D183" s="234">
        <v>800000</v>
      </c>
      <c r="E183" s="234">
        <v>0</v>
      </c>
      <c r="F183" s="235">
        <v>694000</v>
      </c>
    </row>
    <row r="184" spans="1:6" ht="12.75" customHeight="1">
      <c r="A184" s="225" t="s">
        <v>42</v>
      </c>
      <c r="B184" s="221">
        <v>12020907</v>
      </c>
      <c r="C184" s="232" t="s">
        <v>670</v>
      </c>
      <c r="D184" s="234">
        <v>300000</v>
      </c>
      <c r="E184" s="234">
        <v>415000</v>
      </c>
      <c r="F184" s="235">
        <v>0</v>
      </c>
    </row>
    <row r="185" spans="1:6" ht="12.75" customHeight="1">
      <c r="A185" s="225" t="s">
        <v>42</v>
      </c>
      <c r="B185" s="221">
        <v>12021005</v>
      </c>
      <c r="C185" s="232" t="s">
        <v>671</v>
      </c>
      <c r="D185" s="234">
        <v>10000000</v>
      </c>
      <c r="E185" s="234">
        <v>0</v>
      </c>
      <c r="F185" s="235">
        <v>0</v>
      </c>
    </row>
    <row r="186" spans="1:6" ht="12.75" customHeight="1">
      <c r="A186" s="225" t="s">
        <v>42</v>
      </c>
      <c r="B186" s="216"/>
      <c r="C186" s="223" t="s">
        <v>585</v>
      </c>
      <c r="D186" s="218">
        <f>SUM(D172:D185)</f>
        <v>67345000</v>
      </c>
      <c r="E186" s="218">
        <f>SUM(E172:E185)</f>
        <v>59182000</v>
      </c>
      <c r="F186" s="224">
        <v>41049026</v>
      </c>
    </row>
    <row r="187" spans="1:6" ht="12.75" customHeight="1">
      <c r="A187" s="225" t="s">
        <v>657</v>
      </c>
      <c r="B187" s="221"/>
      <c r="C187" s="346" t="s">
        <v>658</v>
      </c>
      <c r="D187" s="344"/>
      <c r="E187" s="344"/>
      <c r="F187" s="347">
        <v>0</v>
      </c>
    </row>
    <row r="188" spans="1:6" ht="12.75" customHeight="1">
      <c r="A188" s="225" t="s">
        <v>657</v>
      </c>
      <c r="B188" s="221">
        <v>12020453</v>
      </c>
      <c r="C188" s="313" t="s">
        <v>1093</v>
      </c>
      <c r="D188" s="348">
        <v>1000000</v>
      </c>
      <c r="E188" s="348">
        <v>0</v>
      </c>
      <c r="F188" s="347">
        <v>327500</v>
      </c>
    </row>
    <row r="189" spans="1:6" ht="12.75" customHeight="1">
      <c r="A189" s="225" t="s">
        <v>657</v>
      </c>
      <c r="B189" s="221">
        <v>12020477</v>
      </c>
      <c r="C189" s="313" t="s">
        <v>659</v>
      </c>
      <c r="D189" s="348">
        <v>1000000</v>
      </c>
      <c r="E189" s="348">
        <v>0</v>
      </c>
      <c r="F189" s="347">
        <v>254000</v>
      </c>
    </row>
    <row r="190" spans="1:6" ht="12.75" customHeight="1">
      <c r="A190" s="225" t="s">
        <v>657</v>
      </c>
      <c r="B190" s="221">
        <v>12020614</v>
      </c>
      <c r="C190" s="313" t="s">
        <v>1092</v>
      </c>
      <c r="D190" s="348">
        <v>22000000</v>
      </c>
      <c r="E190" s="348">
        <v>5000000</v>
      </c>
      <c r="F190" s="347">
        <v>19817520</v>
      </c>
    </row>
    <row r="191" spans="1:6" ht="12.75" customHeight="1">
      <c r="A191" s="225" t="s">
        <v>657</v>
      </c>
      <c r="B191" s="221">
        <v>12020903</v>
      </c>
      <c r="C191" s="313" t="s">
        <v>669</v>
      </c>
      <c r="D191" s="348">
        <v>0</v>
      </c>
      <c r="E191" s="348">
        <v>0</v>
      </c>
      <c r="F191" s="347">
        <v>0</v>
      </c>
    </row>
    <row r="192" spans="1:6" s="51" customFormat="1" ht="12.75" customHeight="1">
      <c r="A192" s="225" t="s">
        <v>657</v>
      </c>
      <c r="B192" s="216"/>
      <c r="C192" s="346" t="s">
        <v>585</v>
      </c>
      <c r="D192" s="344">
        <f>SUM(D188:D191)</f>
        <v>24000000</v>
      </c>
      <c r="E192" s="344">
        <f>SUM(E188:E191)</f>
        <v>5000000</v>
      </c>
      <c r="F192" s="349">
        <v>20399020</v>
      </c>
    </row>
    <row r="193" spans="1:6" ht="12.75" customHeight="1">
      <c r="A193" s="225" t="s">
        <v>272</v>
      </c>
      <c r="B193" s="221"/>
      <c r="C193" s="223" t="s">
        <v>275</v>
      </c>
      <c r="D193" s="218"/>
      <c r="E193" s="218"/>
      <c r="F193" s="220">
        <v>0</v>
      </c>
    </row>
    <row r="194" spans="1:6" ht="12.75" customHeight="1">
      <c r="A194" s="225" t="s">
        <v>272</v>
      </c>
      <c r="B194" s="221">
        <v>12020453</v>
      </c>
      <c r="C194" s="222" t="s">
        <v>664</v>
      </c>
      <c r="D194" s="219">
        <v>400000</v>
      </c>
      <c r="E194" s="219">
        <v>800000</v>
      </c>
      <c r="F194" s="220">
        <v>11000</v>
      </c>
    </row>
    <row r="195" spans="1:6" s="51" customFormat="1" ht="12.75" customHeight="1">
      <c r="A195" s="225" t="s">
        <v>272</v>
      </c>
      <c r="B195" s="216"/>
      <c r="C195" s="223" t="s">
        <v>585</v>
      </c>
      <c r="D195" s="218">
        <f>SUM(D194)</f>
        <v>400000</v>
      </c>
      <c r="E195" s="218">
        <f>SUM(E194)</f>
        <v>800000</v>
      </c>
      <c r="F195" s="224">
        <v>11000</v>
      </c>
    </row>
    <row r="196" spans="1:6" ht="12.75" customHeight="1">
      <c r="A196" s="225" t="s">
        <v>278</v>
      </c>
      <c r="B196" s="221"/>
      <c r="C196" s="223" t="s">
        <v>279</v>
      </c>
      <c r="D196" s="218"/>
      <c r="E196" s="218"/>
      <c r="F196" s="220">
        <v>0</v>
      </c>
    </row>
    <row r="197" spans="1:6" ht="12.75" customHeight="1">
      <c r="A197" s="225" t="s">
        <v>278</v>
      </c>
      <c r="B197" s="221">
        <v>12020401</v>
      </c>
      <c r="C197" s="222" t="s">
        <v>675</v>
      </c>
      <c r="D197" s="219">
        <v>20000</v>
      </c>
      <c r="E197" s="219">
        <v>0</v>
      </c>
      <c r="F197" s="220">
        <v>8796</v>
      </c>
    </row>
    <row r="198" spans="1:6" ht="12.75" customHeight="1">
      <c r="A198" s="225" t="s">
        <v>278</v>
      </c>
      <c r="B198" s="221">
        <v>12020455</v>
      </c>
      <c r="C198" s="222" t="s">
        <v>672</v>
      </c>
      <c r="D198" s="219">
        <v>450000000</v>
      </c>
      <c r="E198" s="219">
        <v>200000000</v>
      </c>
      <c r="F198" s="220">
        <v>474436550</v>
      </c>
    </row>
    <row r="199" spans="1:6" ht="12.75" customHeight="1">
      <c r="A199" s="225" t="s">
        <v>278</v>
      </c>
      <c r="B199" s="221">
        <v>12020468</v>
      </c>
      <c r="C199" s="222" t="s">
        <v>681</v>
      </c>
      <c r="D199" s="219">
        <v>50000</v>
      </c>
      <c r="E199" s="219">
        <v>0</v>
      </c>
      <c r="F199" s="220">
        <v>30000</v>
      </c>
    </row>
    <row r="200" spans="1:6" ht="12.75" customHeight="1">
      <c r="A200" s="225" t="s">
        <v>278</v>
      </c>
      <c r="B200" s="221">
        <v>12020481</v>
      </c>
      <c r="C200" s="222" t="s">
        <v>682</v>
      </c>
      <c r="D200" s="219">
        <v>30000</v>
      </c>
      <c r="E200" s="219">
        <v>0</v>
      </c>
      <c r="F200" s="220">
        <v>10236</v>
      </c>
    </row>
    <row r="201" spans="1:6" ht="12.75" customHeight="1">
      <c r="A201" s="225" t="s">
        <v>278</v>
      </c>
      <c r="B201" s="221">
        <v>12020487</v>
      </c>
      <c r="C201" s="222" t="s">
        <v>674</v>
      </c>
      <c r="D201" s="219">
        <v>200000</v>
      </c>
      <c r="E201" s="219">
        <v>400000</v>
      </c>
      <c r="F201" s="220">
        <v>0</v>
      </c>
    </row>
    <row r="202" spans="1:6" ht="12.75" customHeight="1">
      <c r="A202" s="225" t="s">
        <v>278</v>
      </c>
      <c r="B202" s="221">
        <v>12020501</v>
      </c>
      <c r="C202" s="222" t="s">
        <v>673</v>
      </c>
      <c r="D202" s="219">
        <v>600000</v>
      </c>
      <c r="E202" s="219">
        <v>600000</v>
      </c>
      <c r="F202" s="220">
        <v>321180</v>
      </c>
    </row>
    <row r="203" spans="1:6" s="51" customFormat="1" ht="12.75" customHeight="1">
      <c r="A203" s="225" t="s">
        <v>278</v>
      </c>
      <c r="B203" s="216"/>
      <c r="C203" s="223" t="s">
        <v>585</v>
      </c>
      <c r="D203" s="218">
        <f>SUM(D197:D202)</f>
        <v>450900000</v>
      </c>
      <c r="E203" s="218">
        <f>SUM(E197:E202)</f>
        <v>201000000</v>
      </c>
      <c r="F203" s="224">
        <v>474806762</v>
      </c>
    </row>
    <row r="204" spans="1:6" ht="12.75" customHeight="1">
      <c r="A204" s="225" t="s">
        <v>286</v>
      </c>
      <c r="B204" s="221"/>
      <c r="C204" s="223" t="s">
        <v>285</v>
      </c>
      <c r="D204" s="218"/>
      <c r="E204" s="218"/>
      <c r="F204" s="220">
        <v>0</v>
      </c>
    </row>
    <row r="205" spans="1:6" ht="12.75" customHeight="1">
      <c r="A205" s="225" t="s">
        <v>286</v>
      </c>
      <c r="B205" s="221">
        <v>12020401</v>
      </c>
      <c r="C205" s="222" t="s">
        <v>675</v>
      </c>
      <c r="D205" s="219">
        <v>500000</v>
      </c>
      <c r="E205" s="219">
        <v>800000</v>
      </c>
      <c r="F205" s="220">
        <v>104255</v>
      </c>
    </row>
    <row r="206" spans="1:6" ht="12.75" customHeight="1">
      <c r="A206" s="225" t="s">
        <v>286</v>
      </c>
      <c r="B206" s="221">
        <v>12020418</v>
      </c>
      <c r="C206" s="222" t="s">
        <v>676</v>
      </c>
      <c r="D206" s="227">
        <v>200000</v>
      </c>
      <c r="E206" s="227">
        <v>300000</v>
      </c>
      <c r="F206" s="220">
        <v>40500</v>
      </c>
    </row>
    <row r="207" spans="1:6" ht="12.75" customHeight="1">
      <c r="A207" s="225" t="s">
        <v>286</v>
      </c>
      <c r="B207" s="221">
        <v>12020426</v>
      </c>
      <c r="C207" s="222" t="s">
        <v>677</v>
      </c>
      <c r="D207" s="219">
        <v>200000</v>
      </c>
      <c r="E207" s="219">
        <v>300000</v>
      </c>
      <c r="F207" s="220">
        <v>0</v>
      </c>
    </row>
    <row r="208" spans="1:6" ht="12.75" customHeight="1">
      <c r="A208" s="225" t="s">
        <v>286</v>
      </c>
      <c r="B208" s="221">
        <v>12020465</v>
      </c>
      <c r="C208" s="222" t="s">
        <v>678</v>
      </c>
      <c r="D208" s="219">
        <v>2000000</v>
      </c>
      <c r="E208" s="219">
        <v>3000000</v>
      </c>
      <c r="F208" s="220">
        <v>88200</v>
      </c>
    </row>
    <row r="209" spans="1:6" ht="12.75" customHeight="1">
      <c r="A209" s="225" t="s">
        <v>286</v>
      </c>
      <c r="B209" s="221">
        <v>12020466</v>
      </c>
      <c r="C209" s="222" t="s">
        <v>679</v>
      </c>
      <c r="D209" s="219">
        <v>3500000</v>
      </c>
      <c r="E209" s="219">
        <v>3500000</v>
      </c>
      <c r="F209" s="220">
        <v>1120837</v>
      </c>
    </row>
    <row r="210" spans="1:6" ht="12.75" customHeight="1">
      <c r="A210" s="225" t="s">
        <v>286</v>
      </c>
      <c r="B210" s="221">
        <v>12020467</v>
      </c>
      <c r="C210" s="222" t="s">
        <v>680</v>
      </c>
      <c r="D210" s="219">
        <v>2000000</v>
      </c>
      <c r="E210" s="219">
        <v>2000000</v>
      </c>
      <c r="F210" s="220">
        <v>568447</v>
      </c>
    </row>
    <row r="211" spans="1:6" ht="12.75" customHeight="1">
      <c r="A211" s="225" t="s">
        <v>286</v>
      </c>
      <c r="B211" s="221">
        <v>12020468</v>
      </c>
      <c r="C211" s="222" t="s">
        <v>681</v>
      </c>
      <c r="D211" s="219">
        <v>300000</v>
      </c>
      <c r="E211" s="219">
        <v>700000</v>
      </c>
      <c r="F211" s="220">
        <v>178500</v>
      </c>
    </row>
    <row r="212" spans="1:6" ht="12.75" customHeight="1">
      <c r="A212" s="225" t="s">
        <v>286</v>
      </c>
      <c r="B212" s="221">
        <v>12020481</v>
      </c>
      <c r="C212" s="222" t="s">
        <v>682</v>
      </c>
      <c r="D212" s="219">
        <v>3200000</v>
      </c>
      <c r="E212" s="219">
        <v>5200000</v>
      </c>
      <c r="F212" s="220">
        <v>962518</v>
      </c>
    </row>
    <row r="213" spans="1:6" ht="12.75" customHeight="1">
      <c r="A213" s="225" t="s">
        <v>286</v>
      </c>
      <c r="B213" s="221">
        <v>12020499</v>
      </c>
      <c r="C213" s="222" t="s">
        <v>596</v>
      </c>
      <c r="D213" s="227">
        <v>150000</v>
      </c>
      <c r="E213" s="227">
        <v>150000</v>
      </c>
      <c r="F213" s="220">
        <v>0</v>
      </c>
    </row>
    <row r="214" spans="1:6" ht="12.75" customHeight="1">
      <c r="A214" s="225" t="s">
        <v>286</v>
      </c>
      <c r="B214" s="221">
        <v>12020501</v>
      </c>
      <c r="C214" s="222" t="s">
        <v>673</v>
      </c>
      <c r="D214" s="219">
        <v>2000000</v>
      </c>
      <c r="E214" s="219">
        <v>2000000</v>
      </c>
      <c r="F214" s="220">
        <v>1307319</v>
      </c>
    </row>
    <row r="215" spans="1:6" ht="12.75" customHeight="1">
      <c r="A215" s="225" t="s">
        <v>286</v>
      </c>
      <c r="B215" s="221">
        <v>12020504</v>
      </c>
      <c r="C215" s="222" t="s">
        <v>683</v>
      </c>
      <c r="D215" s="219">
        <v>300000</v>
      </c>
      <c r="E215" s="219">
        <v>300000</v>
      </c>
      <c r="F215" s="220">
        <v>0</v>
      </c>
    </row>
    <row r="216" spans="1:6" ht="12.75" customHeight="1">
      <c r="A216" s="229" t="s">
        <v>286</v>
      </c>
      <c r="B216" s="221">
        <v>12020505</v>
      </c>
      <c r="C216" s="222" t="s">
        <v>684</v>
      </c>
      <c r="D216" s="219">
        <v>200000</v>
      </c>
      <c r="E216" s="219">
        <v>200000</v>
      </c>
      <c r="F216" s="220">
        <v>0</v>
      </c>
    </row>
    <row r="217" spans="1:6" ht="12.75" customHeight="1">
      <c r="A217" s="229" t="s">
        <v>286</v>
      </c>
      <c r="B217" s="221">
        <v>12020601</v>
      </c>
      <c r="C217" s="222" t="s">
        <v>597</v>
      </c>
      <c r="D217" s="227">
        <v>100000</v>
      </c>
      <c r="E217" s="227">
        <v>100000</v>
      </c>
      <c r="F217" s="220">
        <v>5700</v>
      </c>
    </row>
    <row r="218" spans="1:6" ht="12.75" customHeight="1">
      <c r="A218" s="229" t="s">
        <v>286</v>
      </c>
      <c r="B218" s="221">
        <v>12021006</v>
      </c>
      <c r="C218" s="222" t="s">
        <v>304</v>
      </c>
      <c r="D218" s="219">
        <v>3000000</v>
      </c>
      <c r="E218" s="219">
        <v>0</v>
      </c>
      <c r="F218" s="265">
        <v>0</v>
      </c>
    </row>
    <row r="219" spans="1:6" s="51" customFormat="1" ht="12.75" customHeight="1">
      <c r="A219" s="229" t="s">
        <v>286</v>
      </c>
      <c r="B219" s="216"/>
      <c r="C219" s="223" t="s">
        <v>585</v>
      </c>
      <c r="D219" s="228">
        <f>SUM(D205:D218)</f>
        <v>17650000</v>
      </c>
      <c r="E219" s="228">
        <f>SUM(E205:E218)</f>
        <v>18550000</v>
      </c>
      <c r="F219" s="231">
        <v>4376276</v>
      </c>
    </row>
    <row r="220" spans="1:6" ht="12.75" customHeight="1">
      <c r="A220" s="229" t="s">
        <v>289</v>
      </c>
      <c r="B220" s="221"/>
      <c r="C220" s="223" t="s">
        <v>685</v>
      </c>
      <c r="D220" s="227"/>
      <c r="E220" s="227"/>
      <c r="F220" s="220">
        <v>0</v>
      </c>
    </row>
    <row r="221" spans="1:6" ht="12.75" customHeight="1">
      <c r="A221" s="229" t="s">
        <v>289</v>
      </c>
      <c r="B221" s="221">
        <v>12020401</v>
      </c>
      <c r="C221" s="222" t="s">
        <v>675</v>
      </c>
      <c r="D221" s="227">
        <v>1000000</v>
      </c>
      <c r="E221" s="227">
        <v>1000000</v>
      </c>
      <c r="F221" s="220">
        <v>0</v>
      </c>
    </row>
    <row r="222" spans="1:6" s="51" customFormat="1" ht="12.75" customHeight="1">
      <c r="A222" s="229" t="s">
        <v>289</v>
      </c>
      <c r="B222" s="216"/>
      <c r="C222" s="223" t="s">
        <v>585</v>
      </c>
      <c r="D222" s="228">
        <f>SUM(D221)</f>
        <v>1000000</v>
      </c>
      <c r="E222" s="228">
        <f>SUM(E221)</f>
        <v>1000000</v>
      </c>
      <c r="F222" s="231">
        <v>0</v>
      </c>
    </row>
    <row r="223" spans="1:6" ht="12.75" customHeight="1">
      <c r="A223" s="229" t="s">
        <v>268</v>
      </c>
      <c r="B223" s="221"/>
      <c r="C223" s="223" t="s">
        <v>686</v>
      </c>
      <c r="D223" s="227"/>
      <c r="E223" s="227"/>
      <c r="F223" s="220">
        <v>0</v>
      </c>
    </row>
    <row r="224" spans="1:6" ht="12.75" customHeight="1">
      <c r="A224" s="229" t="s">
        <v>268</v>
      </c>
      <c r="B224" s="221">
        <v>12020401</v>
      </c>
      <c r="C224" s="222" t="s">
        <v>675</v>
      </c>
      <c r="D224" s="227">
        <v>500000</v>
      </c>
      <c r="E224" s="227">
        <v>675000</v>
      </c>
      <c r="F224" s="220">
        <v>0</v>
      </c>
    </row>
    <row r="225" spans="1:6">
      <c r="A225" s="229" t="s">
        <v>268</v>
      </c>
      <c r="B225" s="221" t="s">
        <v>1164</v>
      </c>
      <c r="C225" s="222" t="s">
        <v>683</v>
      </c>
      <c r="D225" s="227">
        <v>500000</v>
      </c>
      <c r="E225" s="227">
        <v>0</v>
      </c>
      <c r="F225" s="220">
        <v>0</v>
      </c>
    </row>
    <row r="226" spans="1:6" s="51" customFormat="1" ht="12.75" customHeight="1">
      <c r="A226" s="229" t="s">
        <v>268</v>
      </c>
      <c r="B226" s="216"/>
      <c r="C226" s="223" t="s">
        <v>585</v>
      </c>
      <c r="D226" s="228">
        <f>SUM(D224:D225)</f>
        <v>1000000</v>
      </c>
      <c r="E226" s="228">
        <f>SUM(E224:E225)</f>
        <v>675000</v>
      </c>
      <c r="F226" s="231">
        <v>0</v>
      </c>
    </row>
    <row r="227" spans="1:6" ht="12.75" customHeight="1">
      <c r="A227" s="226" t="s">
        <v>313</v>
      </c>
      <c r="B227" s="221"/>
      <c r="C227" s="223" t="s">
        <v>687</v>
      </c>
      <c r="D227" s="227"/>
      <c r="E227" s="227"/>
      <c r="F227" s="220">
        <v>0</v>
      </c>
    </row>
    <row r="228" spans="1:6" ht="12.75" customHeight="1">
      <c r="A228" s="226" t="s">
        <v>313</v>
      </c>
      <c r="B228" s="221">
        <v>12010199</v>
      </c>
      <c r="C228" s="222" t="s">
        <v>1171</v>
      </c>
      <c r="D228" s="227">
        <v>600000</v>
      </c>
      <c r="E228" s="227">
        <v>600000</v>
      </c>
      <c r="F228" s="220">
        <v>73500</v>
      </c>
    </row>
    <row r="229" spans="1:6" s="51" customFormat="1" ht="12.75" customHeight="1">
      <c r="A229" s="226" t="s">
        <v>313</v>
      </c>
      <c r="B229" s="216"/>
      <c r="C229" s="223" t="s">
        <v>585</v>
      </c>
      <c r="D229" s="228">
        <f>SUM(D228)</f>
        <v>600000</v>
      </c>
      <c r="E229" s="228">
        <f>SUM(E228)</f>
        <v>600000</v>
      </c>
      <c r="F229" s="231">
        <v>73500</v>
      </c>
    </row>
    <row r="230" spans="1:6" ht="12.75" customHeight="1">
      <c r="A230" s="226" t="s">
        <v>318</v>
      </c>
      <c r="B230" s="221"/>
      <c r="C230" s="223" t="s">
        <v>1094</v>
      </c>
      <c r="D230" s="227"/>
      <c r="E230" s="227"/>
      <c r="F230" s="220">
        <v>0</v>
      </c>
    </row>
    <row r="231" spans="1:6" ht="12.75" customHeight="1">
      <c r="A231" s="226" t="s">
        <v>318</v>
      </c>
      <c r="B231" s="221">
        <v>12020499</v>
      </c>
      <c r="C231" s="222" t="s">
        <v>596</v>
      </c>
      <c r="D231" s="227">
        <v>1350000</v>
      </c>
      <c r="E231" s="227">
        <v>1350000</v>
      </c>
      <c r="F231" s="220">
        <v>1185000</v>
      </c>
    </row>
    <row r="232" spans="1:6" s="51" customFormat="1" ht="12.75" customHeight="1">
      <c r="A232" s="226" t="s">
        <v>318</v>
      </c>
      <c r="B232" s="216"/>
      <c r="C232" s="223" t="s">
        <v>585</v>
      </c>
      <c r="D232" s="228">
        <f>SUM(D231)</f>
        <v>1350000</v>
      </c>
      <c r="E232" s="228">
        <f>SUM(E231)</f>
        <v>1350000</v>
      </c>
      <c r="F232" s="231">
        <v>1185000</v>
      </c>
    </row>
    <row r="233" spans="1:6" ht="12.75" customHeight="1">
      <c r="A233" s="226" t="s">
        <v>321</v>
      </c>
      <c r="B233" s="221"/>
      <c r="C233" s="223" t="s">
        <v>688</v>
      </c>
      <c r="D233" s="227"/>
      <c r="E233" s="227"/>
      <c r="F233" s="220">
        <v>0</v>
      </c>
    </row>
    <row r="234" spans="1:6" ht="12.75" customHeight="1">
      <c r="A234" s="226" t="s">
        <v>321</v>
      </c>
      <c r="B234" s="221">
        <v>12020486</v>
      </c>
      <c r="C234" s="222" t="s">
        <v>689</v>
      </c>
      <c r="D234" s="227">
        <v>1500000</v>
      </c>
      <c r="E234" s="227">
        <v>1500000</v>
      </c>
      <c r="F234" s="220">
        <v>0</v>
      </c>
    </row>
    <row r="235" spans="1:6" s="51" customFormat="1" ht="12.75" customHeight="1">
      <c r="A235" s="226" t="s">
        <v>321</v>
      </c>
      <c r="B235" s="216"/>
      <c r="C235" s="223" t="s">
        <v>585</v>
      </c>
      <c r="D235" s="228">
        <f>SUM(D234)</f>
        <v>1500000</v>
      </c>
      <c r="E235" s="228">
        <f>SUM(E234)</f>
        <v>1500000</v>
      </c>
      <c r="F235" s="231">
        <v>0</v>
      </c>
    </row>
    <row r="236" spans="1:6" ht="12.75" customHeight="1">
      <c r="A236" s="226" t="s">
        <v>72</v>
      </c>
      <c r="B236" s="221"/>
      <c r="C236" s="223" t="s">
        <v>80</v>
      </c>
      <c r="D236" s="227"/>
      <c r="E236" s="227"/>
      <c r="F236" s="220">
        <v>0</v>
      </c>
    </row>
    <row r="237" spans="1:6" ht="12.75" customHeight="1">
      <c r="A237" s="226" t="s">
        <v>72</v>
      </c>
      <c r="B237" s="221">
        <v>12020803</v>
      </c>
      <c r="C237" s="222" t="s">
        <v>594</v>
      </c>
      <c r="D237" s="227">
        <v>36000000</v>
      </c>
      <c r="E237" s="227">
        <v>36000000</v>
      </c>
      <c r="F237" s="220">
        <v>0</v>
      </c>
    </row>
    <row r="238" spans="1:6" s="51" customFormat="1" ht="12.75" customHeight="1">
      <c r="A238" s="226" t="s">
        <v>72</v>
      </c>
      <c r="B238" s="216"/>
      <c r="C238" s="223" t="s">
        <v>585</v>
      </c>
      <c r="D238" s="228">
        <f>SUM(D237)</f>
        <v>36000000</v>
      </c>
      <c r="E238" s="228">
        <f>SUM(E237)</f>
        <v>36000000</v>
      </c>
      <c r="F238" s="231">
        <v>0</v>
      </c>
    </row>
    <row r="239" spans="1:6" ht="12.75" customHeight="1">
      <c r="A239" s="229" t="s">
        <v>95</v>
      </c>
      <c r="B239" s="221"/>
      <c r="C239" s="223" t="s">
        <v>93</v>
      </c>
      <c r="D239" s="228"/>
      <c r="E239" s="228"/>
      <c r="F239" s="220">
        <v>0</v>
      </c>
    </row>
    <row r="240" spans="1:6" ht="12.75" customHeight="1">
      <c r="A240" s="229" t="s">
        <v>95</v>
      </c>
      <c r="B240" s="221">
        <v>12020506</v>
      </c>
      <c r="C240" s="222" t="s">
        <v>690</v>
      </c>
      <c r="D240" s="228">
        <v>0</v>
      </c>
      <c r="E240" s="228">
        <v>0</v>
      </c>
      <c r="F240" s="220">
        <v>0</v>
      </c>
    </row>
    <row r="241" spans="1:6" s="51" customFormat="1" ht="12.75" customHeight="1">
      <c r="A241" s="229" t="s">
        <v>95</v>
      </c>
      <c r="B241" s="216"/>
      <c r="C241" s="223" t="s">
        <v>585</v>
      </c>
      <c r="D241" s="228">
        <f>SUM(D240)</f>
        <v>0</v>
      </c>
      <c r="E241" s="228">
        <f>SUM(E240)</f>
        <v>0</v>
      </c>
      <c r="F241" s="231">
        <v>0</v>
      </c>
    </row>
    <row r="242" spans="1:6" ht="12.75" customHeight="1">
      <c r="A242" s="229" t="s">
        <v>691</v>
      </c>
      <c r="B242" s="221"/>
      <c r="C242" s="223" t="s">
        <v>692</v>
      </c>
      <c r="D242" s="227"/>
      <c r="E242" s="227"/>
      <c r="F242" s="220">
        <v>0</v>
      </c>
    </row>
    <row r="243" spans="1:6" ht="12.75" customHeight="1">
      <c r="A243" s="229" t="s">
        <v>691</v>
      </c>
      <c r="B243" s="221">
        <v>12020441</v>
      </c>
      <c r="C243" s="222" t="s">
        <v>693</v>
      </c>
      <c r="D243" s="227">
        <v>200000</v>
      </c>
      <c r="E243" s="227">
        <v>1200000</v>
      </c>
      <c r="F243" s="220">
        <v>0</v>
      </c>
    </row>
    <row r="244" spans="1:6" ht="12.75" customHeight="1">
      <c r="A244" s="229" t="s">
        <v>691</v>
      </c>
      <c r="B244" s="221">
        <v>12020452</v>
      </c>
      <c r="C244" s="222" t="s">
        <v>694</v>
      </c>
      <c r="D244" s="227">
        <v>500000</v>
      </c>
      <c r="E244" s="227">
        <v>3000000</v>
      </c>
      <c r="F244" s="220">
        <v>0</v>
      </c>
    </row>
    <row r="245" spans="1:6" ht="12.75" customHeight="1">
      <c r="A245" s="229" t="s">
        <v>691</v>
      </c>
      <c r="B245" s="221">
        <v>12020499</v>
      </c>
      <c r="C245" s="222" t="s">
        <v>596</v>
      </c>
      <c r="D245" s="227">
        <v>500000</v>
      </c>
      <c r="E245" s="227">
        <v>800000</v>
      </c>
      <c r="F245" s="220">
        <v>0</v>
      </c>
    </row>
    <row r="246" spans="1:6" ht="12.75" customHeight="1">
      <c r="A246" s="229" t="s">
        <v>691</v>
      </c>
      <c r="B246" s="221">
        <v>12020606</v>
      </c>
      <c r="C246" s="222" t="s">
        <v>1063</v>
      </c>
      <c r="D246" s="227">
        <v>200000</v>
      </c>
      <c r="E246" s="227">
        <v>250000</v>
      </c>
      <c r="F246" s="220">
        <v>0</v>
      </c>
    </row>
    <row r="247" spans="1:6" s="51" customFormat="1" ht="12.75" customHeight="1">
      <c r="A247" s="229" t="s">
        <v>691</v>
      </c>
      <c r="B247" s="216"/>
      <c r="C247" s="223" t="s">
        <v>585</v>
      </c>
      <c r="D247" s="228">
        <f>SUM(D243:D246)</f>
        <v>1400000</v>
      </c>
      <c r="E247" s="228">
        <f>SUM(E243:E246)</f>
        <v>5250000</v>
      </c>
      <c r="F247" s="231">
        <v>0</v>
      </c>
    </row>
    <row r="248" spans="1:6" ht="12.75" customHeight="1">
      <c r="A248" s="229" t="s">
        <v>218</v>
      </c>
      <c r="B248" s="221"/>
      <c r="C248" s="223" t="s">
        <v>695</v>
      </c>
      <c r="D248" s="227"/>
      <c r="E248" s="227"/>
      <c r="F248" s="220">
        <v>0</v>
      </c>
    </row>
    <row r="249" spans="1:6" ht="12.75" customHeight="1">
      <c r="A249" s="229" t="s">
        <v>218</v>
      </c>
      <c r="B249" s="221">
        <v>12020607</v>
      </c>
      <c r="C249" s="222" t="s">
        <v>696</v>
      </c>
      <c r="D249" s="227">
        <v>4000000</v>
      </c>
      <c r="E249" s="227">
        <v>9640000</v>
      </c>
      <c r="F249" s="220">
        <v>0</v>
      </c>
    </row>
    <row r="250" spans="1:6" ht="12.75" customHeight="1">
      <c r="A250" s="229" t="s">
        <v>218</v>
      </c>
      <c r="B250" s="221">
        <v>12020452</v>
      </c>
      <c r="C250" s="222" t="s">
        <v>694</v>
      </c>
      <c r="D250" s="227">
        <v>46000000</v>
      </c>
      <c r="E250" s="227">
        <v>241360000</v>
      </c>
      <c r="F250" s="220">
        <v>0</v>
      </c>
    </row>
    <row r="251" spans="1:6" s="51" customFormat="1" ht="12.75" customHeight="1">
      <c r="A251" s="229" t="s">
        <v>218</v>
      </c>
      <c r="B251" s="216"/>
      <c r="C251" s="223" t="s">
        <v>585</v>
      </c>
      <c r="D251" s="228">
        <f>SUM(D249:D250)</f>
        <v>50000000</v>
      </c>
      <c r="E251" s="228">
        <f>SUM(E249:E250)</f>
        <v>251000000</v>
      </c>
      <c r="F251" s="231">
        <v>0</v>
      </c>
    </row>
    <row r="252" spans="1:6" ht="12.75" customHeight="1">
      <c r="A252" s="229" t="s">
        <v>87</v>
      </c>
      <c r="B252" s="221"/>
      <c r="C252" s="223" t="s">
        <v>90</v>
      </c>
      <c r="D252" s="227"/>
      <c r="E252" s="227"/>
      <c r="F252" s="220">
        <v>0</v>
      </c>
    </row>
    <row r="253" spans="1:6" ht="12.75" customHeight="1">
      <c r="A253" s="229" t="s">
        <v>87</v>
      </c>
      <c r="B253" s="221">
        <v>12020606</v>
      </c>
      <c r="C253" s="222" t="s">
        <v>1063</v>
      </c>
      <c r="D253" s="227">
        <v>4000000</v>
      </c>
      <c r="E253" s="227">
        <v>4000000</v>
      </c>
      <c r="F253" s="220">
        <v>300000</v>
      </c>
    </row>
    <row r="254" spans="1:6" s="51" customFormat="1" ht="12.75" customHeight="1">
      <c r="A254" s="229" t="s">
        <v>87</v>
      </c>
      <c r="B254" s="216"/>
      <c r="C254" s="223" t="s">
        <v>585</v>
      </c>
      <c r="D254" s="228">
        <f>SUM(D253)</f>
        <v>4000000</v>
      </c>
      <c r="E254" s="228">
        <f>SUM(E253)</f>
        <v>4000000</v>
      </c>
      <c r="F254" s="231">
        <v>300000</v>
      </c>
    </row>
    <row r="255" spans="1:6" ht="12.75" customHeight="1">
      <c r="A255" s="229" t="s">
        <v>198</v>
      </c>
      <c r="B255" s="221"/>
      <c r="C255" s="223" t="s">
        <v>697</v>
      </c>
      <c r="D255" s="227"/>
      <c r="E255" s="227"/>
      <c r="F255" s="220">
        <v>0</v>
      </c>
    </row>
    <row r="256" spans="1:6" ht="12.75" customHeight="1">
      <c r="A256" s="229" t="s">
        <v>198</v>
      </c>
      <c r="B256" s="221">
        <v>12020452</v>
      </c>
      <c r="C256" s="222" t="s">
        <v>694</v>
      </c>
      <c r="D256" s="227">
        <v>3000000</v>
      </c>
      <c r="E256" s="227">
        <v>27000000</v>
      </c>
      <c r="F256" s="220">
        <v>0</v>
      </c>
    </row>
    <row r="257" spans="1:6" ht="12.75" customHeight="1">
      <c r="A257" s="229" t="s">
        <v>198</v>
      </c>
      <c r="B257" s="221">
        <v>12020606</v>
      </c>
      <c r="C257" s="222" t="s">
        <v>1063</v>
      </c>
      <c r="D257" s="227">
        <v>2000000</v>
      </c>
      <c r="E257" s="227">
        <v>4000000</v>
      </c>
      <c r="F257" s="220">
        <v>0</v>
      </c>
    </row>
    <row r="258" spans="1:6" ht="12.75" customHeight="1">
      <c r="A258" s="229" t="s">
        <v>198</v>
      </c>
      <c r="B258" s="221">
        <v>12020701</v>
      </c>
      <c r="C258" s="222" t="s">
        <v>1095</v>
      </c>
      <c r="D258" s="227">
        <v>1000000</v>
      </c>
      <c r="E258" s="227">
        <v>5000000</v>
      </c>
      <c r="F258" s="220">
        <v>0</v>
      </c>
    </row>
    <row r="259" spans="1:6" ht="12.75" customHeight="1">
      <c r="A259" s="229" t="s">
        <v>198</v>
      </c>
      <c r="B259" s="221">
        <v>12020707</v>
      </c>
      <c r="C259" s="222" t="s">
        <v>1096</v>
      </c>
      <c r="D259" s="227">
        <v>1000000</v>
      </c>
      <c r="E259" s="227">
        <v>3000000</v>
      </c>
      <c r="F259" s="220">
        <v>0</v>
      </c>
    </row>
    <row r="260" spans="1:6" ht="12.75" customHeight="1">
      <c r="A260" s="229" t="s">
        <v>198</v>
      </c>
      <c r="B260" s="221">
        <v>12021103</v>
      </c>
      <c r="C260" s="222" t="s">
        <v>698</v>
      </c>
      <c r="D260" s="227">
        <v>3000000</v>
      </c>
      <c r="E260" s="227">
        <v>7000000</v>
      </c>
      <c r="F260" s="220">
        <v>0</v>
      </c>
    </row>
    <row r="261" spans="1:6" s="51" customFormat="1" ht="12.75" customHeight="1">
      <c r="A261" s="229" t="s">
        <v>198</v>
      </c>
      <c r="B261" s="216"/>
      <c r="C261" s="223" t="s">
        <v>585</v>
      </c>
      <c r="D261" s="228">
        <f>SUM(D256:D260)</f>
        <v>10000000</v>
      </c>
      <c r="E261" s="228">
        <f>SUM(E256:E260)</f>
        <v>46000000</v>
      </c>
      <c r="F261" s="231">
        <v>0</v>
      </c>
    </row>
    <row r="262" spans="1:6" ht="12.75" customHeight="1">
      <c r="A262" s="229" t="s">
        <v>201</v>
      </c>
      <c r="B262" s="221"/>
      <c r="C262" s="223" t="s">
        <v>699</v>
      </c>
      <c r="D262" s="227"/>
      <c r="E262" s="227"/>
      <c r="F262" s="220">
        <v>0</v>
      </c>
    </row>
    <row r="263" spans="1:6" ht="12.75" customHeight="1">
      <c r="A263" s="229" t="s">
        <v>201</v>
      </c>
      <c r="B263" s="221">
        <v>12020453</v>
      </c>
      <c r="C263" s="222" t="s">
        <v>664</v>
      </c>
      <c r="D263" s="227">
        <v>2500000</v>
      </c>
      <c r="E263" s="227">
        <v>2500000</v>
      </c>
      <c r="F263" s="220">
        <v>0</v>
      </c>
    </row>
    <row r="264" spans="1:6" ht="12.75" customHeight="1">
      <c r="A264" s="229" t="s">
        <v>201</v>
      </c>
      <c r="B264" s="221">
        <v>12020712</v>
      </c>
      <c r="C264" s="222" t="s">
        <v>1086</v>
      </c>
      <c r="D264" s="227">
        <v>5500000</v>
      </c>
      <c r="E264" s="227">
        <v>15196000</v>
      </c>
      <c r="F264" s="220">
        <v>0</v>
      </c>
    </row>
    <row r="265" spans="1:6" s="51" customFormat="1" ht="12.75" customHeight="1">
      <c r="A265" s="229" t="s">
        <v>201</v>
      </c>
      <c r="B265" s="216"/>
      <c r="C265" s="223" t="s">
        <v>585</v>
      </c>
      <c r="D265" s="228">
        <f>SUM(D263:D264)</f>
        <v>8000000</v>
      </c>
      <c r="E265" s="228">
        <f>SUM(E263:E264)</f>
        <v>17696000</v>
      </c>
      <c r="F265" s="231">
        <v>0</v>
      </c>
    </row>
    <row r="266" spans="1:6" ht="12.75" customHeight="1">
      <c r="A266" s="229" t="s">
        <v>204</v>
      </c>
      <c r="B266" s="221"/>
      <c r="C266" s="223" t="s">
        <v>700</v>
      </c>
      <c r="D266" s="227"/>
      <c r="E266" s="227"/>
      <c r="F266" s="220">
        <v>0</v>
      </c>
    </row>
    <row r="267" spans="1:6" ht="12.75" customHeight="1">
      <c r="A267" s="229" t="s">
        <v>204</v>
      </c>
      <c r="B267" s="221">
        <v>12020452</v>
      </c>
      <c r="C267" s="222" t="s">
        <v>694</v>
      </c>
      <c r="D267" s="227">
        <v>3000000</v>
      </c>
      <c r="E267" s="227">
        <v>7560000</v>
      </c>
      <c r="F267" s="220">
        <v>0</v>
      </c>
    </row>
    <row r="268" spans="1:6" ht="12.75" customHeight="1">
      <c r="A268" s="229" t="s">
        <v>204</v>
      </c>
      <c r="B268" s="221">
        <v>12020606</v>
      </c>
      <c r="C268" s="222" t="s">
        <v>1063</v>
      </c>
      <c r="D268" s="227">
        <v>600000</v>
      </c>
      <c r="E268" s="227">
        <v>613200</v>
      </c>
      <c r="F268" s="220">
        <v>0</v>
      </c>
    </row>
    <row r="269" spans="1:6" s="51" customFormat="1" ht="12.75" customHeight="1">
      <c r="A269" s="229" t="s">
        <v>204</v>
      </c>
      <c r="B269" s="216"/>
      <c r="C269" s="223" t="s">
        <v>585</v>
      </c>
      <c r="D269" s="228">
        <f>SUM(D267:D268)</f>
        <v>3600000</v>
      </c>
      <c r="E269" s="228">
        <f>SUM(E267:E268)</f>
        <v>8173200</v>
      </c>
      <c r="F269" s="231">
        <v>0</v>
      </c>
    </row>
    <row r="270" spans="1:6" ht="12.75" customHeight="1">
      <c r="A270" s="229" t="s">
        <v>208</v>
      </c>
      <c r="B270" s="221"/>
      <c r="C270" s="223" t="s">
        <v>1172</v>
      </c>
      <c r="D270" s="227"/>
      <c r="E270" s="227"/>
      <c r="F270" s="220">
        <v>0</v>
      </c>
    </row>
    <row r="271" spans="1:6" ht="12.75" customHeight="1">
      <c r="A271" s="229" t="s">
        <v>208</v>
      </c>
      <c r="B271" s="221">
        <v>12020452</v>
      </c>
      <c r="C271" s="222" t="s">
        <v>694</v>
      </c>
      <c r="D271" s="227">
        <v>3000000</v>
      </c>
      <c r="E271" s="227">
        <v>5000000</v>
      </c>
      <c r="F271" s="220">
        <v>0</v>
      </c>
    </row>
    <row r="272" spans="1:6" ht="12.75" customHeight="1">
      <c r="A272" s="229" t="s">
        <v>208</v>
      </c>
      <c r="B272" s="221">
        <v>12020606</v>
      </c>
      <c r="C272" s="222" t="s">
        <v>1063</v>
      </c>
      <c r="D272" s="227">
        <v>1200000</v>
      </c>
      <c r="E272" s="227">
        <v>1200000</v>
      </c>
      <c r="F272" s="220">
        <v>0</v>
      </c>
    </row>
    <row r="273" spans="1:6" s="51" customFormat="1" ht="12.75" customHeight="1">
      <c r="A273" s="229" t="s">
        <v>208</v>
      </c>
      <c r="B273" s="216"/>
      <c r="C273" s="223" t="s">
        <v>585</v>
      </c>
      <c r="D273" s="228">
        <f>SUM(D271:D272)</f>
        <v>4200000</v>
      </c>
      <c r="E273" s="228">
        <f>SUM(E271:E272)</f>
        <v>6200000</v>
      </c>
      <c r="F273" s="231">
        <v>0</v>
      </c>
    </row>
    <row r="274" spans="1:6" ht="12.75" customHeight="1">
      <c r="A274" s="226" t="s">
        <v>110</v>
      </c>
      <c r="B274" s="221"/>
      <c r="C274" s="223" t="s">
        <v>113</v>
      </c>
      <c r="D274" s="227"/>
      <c r="E274" s="227"/>
      <c r="F274" s="220">
        <v>0</v>
      </c>
    </row>
    <row r="275" spans="1:6" ht="12.75" customHeight="1">
      <c r="A275" s="226" t="s">
        <v>110</v>
      </c>
      <c r="B275" s="221">
        <v>12020134</v>
      </c>
      <c r="C275" s="222" t="s">
        <v>701</v>
      </c>
      <c r="D275" s="227">
        <v>1000000</v>
      </c>
      <c r="E275" s="227">
        <v>2500000</v>
      </c>
      <c r="F275" s="220">
        <v>0</v>
      </c>
    </row>
    <row r="276" spans="1:6" ht="12.75" customHeight="1">
      <c r="A276" s="226" t="s">
        <v>110</v>
      </c>
      <c r="B276" s="221">
        <v>12020136</v>
      </c>
      <c r="C276" s="222" t="s">
        <v>608</v>
      </c>
      <c r="D276" s="227">
        <v>100000</v>
      </c>
      <c r="E276" s="227">
        <v>200000</v>
      </c>
      <c r="F276" s="220">
        <v>0</v>
      </c>
    </row>
    <row r="277" spans="1:6" s="51" customFormat="1" ht="12.75" customHeight="1">
      <c r="A277" s="226" t="s">
        <v>110</v>
      </c>
      <c r="B277" s="216"/>
      <c r="C277" s="223" t="s">
        <v>585</v>
      </c>
      <c r="D277" s="228">
        <f>SUM(D275:D276)</f>
        <v>1100000</v>
      </c>
      <c r="E277" s="228">
        <f>SUM(E275:E276)</f>
        <v>2700000</v>
      </c>
      <c r="F277" s="231">
        <v>0</v>
      </c>
    </row>
    <row r="278" spans="1:6" ht="12.75" customHeight="1">
      <c r="A278" s="226" t="s">
        <v>139</v>
      </c>
      <c r="B278" s="221"/>
      <c r="C278" s="223" t="s">
        <v>140</v>
      </c>
      <c r="D278" s="227"/>
      <c r="E278" s="227"/>
      <c r="F278" s="220">
        <v>0</v>
      </c>
    </row>
    <row r="279" spans="1:6" ht="12.75" customHeight="1">
      <c r="A279" s="226" t="s">
        <v>139</v>
      </c>
      <c r="B279" s="221">
        <v>12020441</v>
      </c>
      <c r="C279" s="222" t="s">
        <v>693</v>
      </c>
      <c r="D279" s="227">
        <v>1000000</v>
      </c>
      <c r="E279" s="227">
        <v>2400000</v>
      </c>
      <c r="F279" s="220">
        <v>563450</v>
      </c>
    </row>
    <row r="280" spans="1:6" ht="12.75" customHeight="1">
      <c r="A280" s="226" t="s">
        <v>139</v>
      </c>
      <c r="B280" s="221">
        <v>12020507</v>
      </c>
      <c r="C280" s="222" t="s">
        <v>1097</v>
      </c>
      <c r="D280" s="227">
        <v>200000</v>
      </c>
      <c r="E280" s="227">
        <v>33000</v>
      </c>
      <c r="F280" s="220">
        <v>100000</v>
      </c>
    </row>
    <row r="281" spans="1:6" ht="12.75" customHeight="1">
      <c r="A281" s="226" t="s">
        <v>139</v>
      </c>
      <c r="B281" s="221">
        <v>12020707</v>
      </c>
      <c r="C281" s="222" t="s">
        <v>1096</v>
      </c>
      <c r="D281" s="227">
        <v>2000000</v>
      </c>
      <c r="E281" s="227">
        <v>7540000</v>
      </c>
      <c r="F281" s="220">
        <v>931450</v>
      </c>
    </row>
    <row r="282" spans="1:6" ht="12.75" customHeight="1">
      <c r="A282" s="226" t="s">
        <v>139</v>
      </c>
      <c r="B282" s="221">
        <v>12020710</v>
      </c>
      <c r="C282" s="222" t="s">
        <v>1088</v>
      </c>
      <c r="D282" s="227">
        <v>600000</v>
      </c>
      <c r="E282" s="227">
        <v>0</v>
      </c>
      <c r="F282" s="220">
        <v>484150</v>
      </c>
    </row>
    <row r="283" spans="1:6" s="51" customFormat="1" ht="12.75" customHeight="1">
      <c r="A283" s="226" t="s">
        <v>139</v>
      </c>
      <c r="B283" s="216"/>
      <c r="C283" s="223" t="s">
        <v>585</v>
      </c>
      <c r="D283" s="228">
        <f>SUM(D279:D282)</f>
        <v>3800000</v>
      </c>
      <c r="E283" s="228">
        <f>SUM(E279:E282)</f>
        <v>9973000</v>
      </c>
      <c r="F283" s="231">
        <v>2079050</v>
      </c>
    </row>
    <row r="284" spans="1:6" ht="12.75" customHeight="1">
      <c r="A284" s="226" t="s">
        <v>120</v>
      </c>
      <c r="B284" s="221"/>
      <c r="C284" s="223" t="s">
        <v>702</v>
      </c>
      <c r="D284" s="227"/>
      <c r="E284" s="227"/>
      <c r="F284" s="220">
        <v>0</v>
      </c>
    </row>
    <row r="285" spans="1:6" ht="12.75" customHeight="1">
      <c r="A285" s="226" t="s">
        <v>120</v>
      </c>
      <c r="B285" s="221">
        <v>12020612</v>
      </c>
      <c r="C285" s="222" t="s">
        <v>1098</v>
      </c>
      <c r="D285" s="227">
        <v>0</v>
      </c>
      <c r="E285" s="227">
        <v>130000000</v>
      </c>
      <c r="F285" s="220">
        <v>0</v>
      </c>
    </row>
    <row r="286" spans="1:6" ht="12.75" customHeight="1">
      <c r="A286" s="226" t="s">
        <v>120</v>
      </c>
      <c r="B286" s="221">
        <v>12020700</v>
      </c>
      <c r="C286" s="222" t="s">
        <v>1096</v>
      </c>
      <c r="D286" s="227">
        <v>5000000</v>
      </c>
      <c r="E286" s="227">
        <v>0</v>
      </c>
      <c r="F286" s="220">
        <v>0</v>
      </c>
    </row>
    <row r="287" spans="1:6" ht="12.75" customHeight="1">
      <c r="A287" s="226" t="s">
        <v>120</v>
      </c>
      <c r="B287" s="221">
        <v>12020702</v>
      </c>
      <c r="C287" s="222" t="s">
        <v>1099</v>
      </c>
      <c r="D287" s="227">
        <v>1300000</v>
      </c>
      <c r="E287" s="227">
        <v>10000000</v>
      </c>
      <c r="F287" s="220">
        <v>1111997.27</v>
      </c>
    </row>
    <row r="288" spans="1:6" s="51" customFormat="1" ht="12.75" customHeight="1">
      <c r="A288" s="226" t="s">
        <v>120</v>
      </c>
      <c r="B288" s="216"/>
      <c r="C288" s="223" t="s">
        <v>585</v>
      </c>
      <c r="D288" s="228">
        <f>SUM(D285:D287)</f>
        <v>6300000</v>
      </c>
      <c r="E288" s="228">
        <f>SUM(E285:E287)</f>
        <v>140000000</v>
      </c>
      <c r="F288" s="231">
        <v>1111997.27</v>
      </c>
    </row>
    <row r="289" spans="1:6" ht="12.75" customHeight="1">
      <c r="A289" s="226" t="s">
        <v>142</v>
      </c>
      <c r="B289" s="221"/>
      <c r="C289" s="223" t="s">
        <v>703</v>
      </c>
      <c r="D289" s="227"/>
      <c r="E289" s="227"/>
      <c r="F289" s="220">
        <v>0</v>
      </c>
    </row>
    <row r="290" spans="1:6" ht="12.75" customHeight="1">
      <c r="A290" s="226" t="s">
        <v>142</v>
      </c>
      <c r="B290" s="221">
        <v>12020606</v>
      </c>
      <c r="C290" s="222" t="s">
        <v>1063</v>
      </c>
      <c r="D290" s="227">
        <v>800000</v>
      </c>
      <c r="E290" s="227">
        <v>800000</v>
      </c>
      <c r="F290" s="220">
        <v>500000</v>
      </c>
    </row>
    <row r="291" spans="1:6" s="51" customFormat="1" ht="12.75" customHeight="1">
      <c r="A291" s="226" t="s">
        <v>142</v>
      </c>
      <c r="B291" s="216"/>
      <c r="C291" s="223" t="s">
        <v>585</v>
      </c>
      <c r="D291" s="228">
        <f>SUM(D290)</f>
        <v>800000</v>
      </c>
      <c r="E291" s="228">
        <f>SUM(E290)</f>
        <v>800000</v>
      </c>
      <c r="F291" s="231">
        <v>500000</v>
      </c>
    </row>
    <row r="292" spans="1:6" ht="12.75" customHeight="1">
      <c r="A292" s="226" t="s">
        <v>149</v>
      </c>
      <c r="B292" s="221"/>
      <c r="C292" s="223" t="s">
        <v>704</v>
      </c>
      <c r="D292" s="227"/>
      <c r="E292" s="227"/>
      <c r="F292" s="220">
        <v>0</v>
      </c>
    </row>
    <row r="293" spans="1:6" ht="12.75" customHeight="1">
      <c r="A293" s="226" t="s">
        <v>149</v>
      </c>
      <c r="B293" s="221">
        <v>12020452</v>
      </c>
      <c r="C293" s="222" t="s">
        <v>694</v>
      </c>
      <c r="D293" s="227">
        <v>5000000</v>
      </c>
      <c r="E293" s="227">
        <v>8232000</v>
      </c>
      <c r="F293" s="220">
        <v>5600000</v>
      </c>
    </row>
    <row r="294" spans="1:6" ht="12.75" customHeight="1">
      <c r="A294" s="226" t="s">
        <v>149</v>
      </c>
      <c r="B294" s="221">
        <v>12020606</v>
      </c>
      <c r="C294" s="222" t="s">
        <v>1063</v>
      </c>
      <c r="D294" s="227">
        <v>800000</v>
      </c>
      <c r="E294" s="227">
        <v>900000</v>
      </c>
      <c r="F294" s="220">
        <v>750000</v>
      </c>
    </row>
    <row r="295" spans="1:6" s="51" customFormat="1" ht="12.75" customHeight="1">
      <c r="A295" s="226" t="s">
        <v>149</v>
      </c>
      <c r="B295" s="216"/>
      <c r="C295" s="223" t="s">
        <v>585</v>
      </c>
      <c r="D295" s="228">
        <f>SUM(D293:D294)</f>
        <v>5800000</v>
      </c>
      <c r="E295" s="228">
        <f>SUM(E293:E294)</f>
        <v>9132000</v>
      </c>
      <c r="F295" s="231">
        <v>6350000</v>
      </c>
    </row>
    <row r="296" spans="1:6" ht="12.75" customHeight="1">
      <c r="A296" s="226" t="s">
        <v>213</v>
      </c>
      <c r="B296" s="221"/>
      <c r="C296" s="223" t="s">
        <v>214</v>
      </c>
      <c r="D296" s="227"/>
      <c r="E296" s="227"/>
      <c r="F296" s="220">
        <v>0</v>
      </c>
    </row>
    <row r="297" spans="1:6" ht="12.75" customHeight="1">
      <c r="A297" s="226" t="s">
        <v>213</v>
      </c>
      <c r="B297" s="221">
        <v>12020436</v>
      </c>
      <c r="C297" s="222" t="s">
        <v>705</v>
      </c>
      <c r="D297" s="227">
        <v>0</v>
      </c>
      <c r="E297" s="227">
        <v>500000</v>
      </c>
      <c r="F297" s="220">
        <v>0</v>
      </c>
    </row>
    <row r="298" spans="1:6" ht="12.75" customHeight="1">
      <c r="A298" s="226" t="s">
        <v>213</v>
      </c>
      <c r="B298" s="221">
        <v>12020449</v>
      </c>
      <c r="C298" s="222" t="s">
        <v>706</v>
      </c>
      <c r="D298" s="227">
        <v>3000000</v>
      </c>
      <c r="E298" s="227">
        <v>1000000</v>
      </c>
      <c r="F298" s="220">
        <v>3655871</v>
      </c>
    </row>
    <row r="299" spans="1:6" ht="12.75" customHeight="1">
      <c r="A299" s="226" t="s">
        <v>213</v>
      </c>
      <c r="B299" s="221">
        <v>12020450</v>
      </c>
      <c r="C299" s="222" t="s">
        <v>612</v>
      </c>
      <c r="D299" s="227">
        <v>3000000</v>
      </c>
      <c r="E299" s="227">
        <v>0</v>
      </c>
      <c r="F299" s="220">
        <v>3842900</v>
      </c>
    </row>
    <row r="300" spans="1:6" ht="12.75" customHeight="1">
      <c r="A300" s="226" t="s">
        <v>213</v>
      </c>
      <c r="B300" s="221">
        <v>12020451</v>
      </c>
      <c r="C300" s="222" t="s">
        <v>707</v>
      </c>
      <c r="D300" s="227">
        <v>0</v>
      </c>
      <c r="E300" s="227">
        <v>100000</v>
      </c>
      <c r="F300" s="220">
        <v>0</v>
      </c>
    </row>
    <row r="301" spans="1:6" ht="12.75" customHeight="1">
      <c r="A301" s="226" t="s">
        <v>213</v>
      </c>
      <c r="B301" s="221">
        <v>12020454</v>
      </c>
      <c r="C301" s="222" t="s">
        <v>708</v>
      </c>
      <c r="D301" s="227">
        <v>100000</v>
      </c>
      <c r="E301" s="227">
        <v>100000</v>
      </c>
      <c r="F301" s="220">
        <v>0</v>
      </c>
    </row>
    <row r="302" spans="1:6" ht="12.75" customHeight="1">
      <c r="A302" s="226" t="s">
        <v>213</v>
      </c>
      <c r="B302" s="221">
        <v>12020471</v>
      </c>
      <c r="C302" s="222" t="s">
        <v>709</v>
      </c>
      <c r="D302" s="227">
        <v>0</v>
      </c>
      <c r="E302" s="227">
        <v>100000</v>
      </c>
      <c r="F302" s="220">
        <v>0</v>
      </c>
    </row>
    <row r="303" spans="1:6" ht="12.75" customHeight="1">
      <c r="A303" s="226" t="s">
        <v>213</v>
      </c>
      <c r="B303" s="221">
        <v>12020472</v>
      </c>
      <c r="C303" s="222" t="s">
        <v>710</v>
      </c>
      <c r="D303" s="227">
        <v>500000</v>
      </c>
      <c r="E303" s="227">
        <v>1000000</v>
      </c>
      <c r="F303" s="220">
        <v>0</v>
      </c>
    </row>
    <row r="304" spans="1:6" ht="12.75" customHeight="1">
      <c r="A304" s="226" t="s">
        <v>213</v>
      </c>
      <c r="B304" s="221">
        <v>12020502</v>
      </c>
      <c r="C304" s="222" t="s">
        <v>711</v>
      </c>
      <c r="D304" s="227">
        <v>200000</v>
      </c>
      <c r="E304" s="227">
        <v>500000</v>
      </c>
      <c r="F304" s="220">
        <v>177000</v>
      </c>
    </row>
    <row r="305" spans="1:6" ht="12.75" customHeight="1">
      <c r="A305" s="226" t="s">
        <v>213</v>
      </c>
      <c r="B305" s="221">
        <v>12020511</v>
      </c>
      <c r="C305" s="222" t="s">
        <v>712</v>
      </c>
      <c r="D305" s="227">
        <v>100000</v>
      </c>
      <c r="E305" s="227">
        <v>500000</v>
      </c>
      <c r="F305" s="220">
        <v>50000</v>
      </c>
    </row>
    <row r="306" spans="1:6" s="51" customFormat="1" ht="12.75" customHeight="1">
      <c r="A306" s="226" t="s">
        <v>213</v>
      </c>
      <c r="B306" s="216"/>
      <c r="C306" s="223" t="s">
        <v>585</v>
      </c>
      <c r="D306" s="228">
        <f>SUM(D297:D305)</f>
        <v>6900000</v>
      </c>
      <c r="E306" s="228">
        <f>SUM(E297:E305)</f>
        <v>3800000</v>
      </c>
      <c r="F306" s="231">
        <v>7725771</v>
      </c>
    </row>
    <row r="307" spans="1:6" s="51" customFormat="1" ht="12.75" customHeight="1">
      <c r="A307" s="226"/>
      <c r="B307" s="216"/>
      <c r="C307" s="223" t="s">
        <v>713</v>
      </c>
      <c r="D307" s="228">
        <f>D6+D10+D16+D21+D28+D31+D34+D38+D41+D48+D51+D54+D57+D60+D81+D84+D93+D106+D129+D136+D139+D142+D145+D160+D163+D166+D170+D186+D192+D195+D203+D219+D222+D226+D229+D232+D235+D238+D247+D251+D254+D261+D265+D269+D273+D277+D283+D288+D291+D295+D306</f>
        <v>5442495668</v>
      </c>
      <c r="E307" s="228">
        <f>E6+E10+E16+E21+E28+E31+E34+E38+E41+E48+E51+E54+E57+E60+E81+E84+E93+E106+E129+E136+E139+E142+E145+E160+E163+E166+E170+E186+E192+E195+E203+E219+E222+E226+E229+E232+E235+E238+E247+E251+E254+E261+E265+E269+E273+E277+E283+E288+E291+E295+E306</f>
        <v>5126584505</v>
      </c>
      <c r="F307" s="231">
        <f>F6+F10+F16+F21+F28+F31+F34+F38+F41+F48+F51+F54+F57+F60+F81+F84+F93+F106+F129+F136+F139+F142+F145+F160+F163+F166+F170+F186+F192+F195+F203+F219+F222+F226+F229+F232+F235+F238+F247+F251+F254+F261+F265+F269+F273+F277+F283+F288+F291+F295+F306</f>
        <v>3343383625.27</v>
      </c>
    </row>
    <row r="308" spans="1:6" s="51" customFormat="1">
      <c r="A308" s="226"/>
      <c r="B308" s="216"/>
      <c r="C308" s="223"/>
      <c r="D308" s="228"/>
      <c r="E308" s="228"/>
      <c r="F308" s="231"/>
    </row>
    <row r="309" spans="1:6" s="207" customFormat="1" hidden="1">
      <c r="A309" s="236"/>
      <c r="B309" s="237"/>
      <c r="C309" s="238"/>
      <c r="D309" s="239">
        <f>SUMIF($C$4:$C$306,"TOTAL",D$4:D$306)</f>
        <v>5442495668</v>
      </c>
      <c r="E309" s="239">
        <f>SUMIF($C$4:$C$306,"TOTAL",E$4:E$306)</f>
        <v>5126584505</v>
      </c>
      <c r="F309" s="239">
        <f>SUMIF($C$4:$C$306,"TOTAL",F$4:F$306)</f>
        <v>3343383625.27</v>
      </c>
    </row>
    <row r="310" spans="1:6">
      <c r="A310" s="240"/>
      <c r="B310" s="221">
        <v>13020000</v>
      </c>
      <c r="C310" s="223" t="s">
        <v>714</v>
      </c>
      <c r="D310" s="219"/>
      <c r="E310" s="219"/>
      <c r="F310" s="220"/>
    </row>
    <row r="311" spans="1:6">
      <c r="A311" s="240"/>
      <c r="B311" s="221">
        <v>13020300</v>
      </c>
      <c r="C311" s="223" t="s">
        <v>715</v>
      </c>
      <c r="D311" s="228"/>
      <c r="E311" s="228"/>
      <c r="F311" s="220"/>
    </row>
    <row r="312" spans="1:6">
      <c r="A312" s="240"/>
      <c r="B312" s="221">
        <v>13020301</v>
      </c>
      <c r="C312" s="222" t="s">
        <v>716</v>
      </c>
      <c r="D312" s="234">
        <v>0</v>
      </c>
      <c r="E312" s="234">
        <v>2000000000</v>
      </c>
      <c r="F312" s="220"/>
    </row>
    <row r="313" spans="1:6">
      <c r="A313" s="240"/>
      <c r="B313" s="221">
        <v>13020301</v>
      </c>
      <c r="C313" s="222" t="s">
        <v>717</v>
      </c>
      <c r="D313" s="241" t="s">
        <v>723</v>
      </c>
      <c r="E313" s="234">
        <v>1473000000</v>
      </c>
      <c r="F313" s="220"/>
    </row>
    <row r="314" spans="1:6">
      <c r="A314" s="240"/>
      <c r="B314" s="221">
        <v>13020301</v>
      </c>
      <c r="C314" s="222" t="s">
        <v>718</v>
      </c>
      <c r="D314" s="234">
        <v>250000000</v>
      </c>
      <c r="E314" s="234">
        <v>250000000</v>
      </c>
      <c r="F314" s="220"/>
    </row>
    <row r="315" spans="1:6">
      <c r="A315" s="240"/>
      <c r="B315" s="221"/>
      <c r="C315" s="223" t="s">
        <v>719</v>
      </c>
      <c r="D315" s="242">
        <f>SUM(D312:D314)</f>
        <v>250000000</v>
      </c>
      <c r="E315" s="242">
        <f>SUM(E312:E314)</f>
        <v>3723000000</v>
      </c>
      <c r="F315" s="220"/>
    </row>
    <row r="316" spans="1:6">
      <c r="A316" s="226"/>
      <c r="B316" s="221">
        <v>13020400</v>
      </c>
      <c r="C316" s="223" t="s">
        <v>720</v>
      </c>
      <c r="D316" s="234"/>
      <c r="E316" s="234"/>
      <c r="F316" s="220"/>
    </row>
    <row r="317" spans="1:6">
      <c r="A317" s="240"/>
      <c r="B317" s="221">
        <v>13020401</v>
      </c>
      <c r="C317" s="222" t="s">
        <v>721</v>
      </c>
      <c r="D317" s="241" t="s">
        <v>723</v>
      </c>
      <c r="E317" s="234">
        <v>915000000</v>
      </c>
      <c r="F317" s="220"/>
    </row>
    <row r="318" spans="1:6">
      <c r="A318" s="240"/>
      <c r="B318" s="221">
        <v>13020401</v>
      </c>
      <c r="C318" s="222" t="s">
        <v>722</v>
      </c>
      <c r="D318" s="241" t="s">
        <v>723</v>
      </c>
      <c r="E318" s="241" t="s">
        <v>723</v>
      </c>
      <c r="F318" s="220"/>
    </row>
    <row r="319" spans="1:6">
      <c r="A319" s="240"/>
      <c r="B319" s="221">
        <v>13020401</v>
      </c>
      <c r="C319" s="222" t="s">
        <v>724</v>
      </c>
      <c r="D319" s="241" t="s">
        <v>723</v>
      </c>
      <c r="E319" s="241" t="s">
        <v>723</v>
      </c>
      <c r="F319" s="220"/>
    </row>
    <row r="320" spans="1:6">
      <c r="A320" s="240"/>
      <c r="B320" s="221">
        <v>13020401</v>
      </c>
      <c r="C320" s="222" t="s">
        <v>725</v>
      </c>
      <c r="D320" s="234">
        <v>1500000000</v>
      </c>
      <c r="E320" s="234">
        <v>2897500000</v>
      </c>
      <c r="F320" s="220"/>
    </row>
    <row r="321" spans="1:6">
      <c r="A321" s="240"/>
      <c r="B321" s="221">
        <v>13020401</v>
      </c>
      <c r="C321" s="222" t="s">
        <v>726</v>
      </c>
      <c r="D321" s="241" t="s">
        <v>723</v>
      </c>
      <c r="E321" s="241" t="s">
        <v>723</v>
      </c>
      <c r="F321" s="220"/>
    </row>
    <row r="322" spans="1:6">
      <c r="A322" s="240"/>
      <c r="B322" s="221">
        <v>13020401</v>
      </c>
      <c r="C322" s="222" t="s">
        <v>727</v>
      </c>
      <c r="D322" s="241" t="s">
        <v>723</v>
      </c>
      <c r="E322" s="241" t="s">
        <v>723</v>
      </c>
      <c r="F322" s="220"/>
    </row>
    <row r="323" spans="1:6">
      <c r="A323" s="240"/>
      <c r="B323" s="221">
        <v>13020401</v>
      </c>
      <c r="C323" s="222" t="s">
        <v>1169</v>
      </c>
      <c r="D323" s="241">
        <v>2200000000</v>
      </c>
      <c r="E323" s="241"/>
      <c r="F323" s="220"/>
    </row>
    <row r="324" spans="1:6">
      <c r="A324" s="240"/>
      <c r="B324" s="221">
        <v>13020401</v>
      </c>
      <c r="C324" s="222" t="s">
        <v>1170</v>
      </c>
      <c r="D324" s="241">
        <v>300000000</v>
      </c>
      <c r="E324" s="241"/>
      <c r="F324" s="220"/>
    </row>
    <row r="325" spans="1:6">
      <c r="A325" s="240"/>
      <c r="B325" s="221"/>
      <c r="C325" s="223" t="s">
        <v>728</v>
      </c>
      <c r="D325" s="242">
        <f>SUM(D317:D324)</f>
        <v>4000000000</v>
      </c>
      <c r="E325" s="242">
        <f>SUM(E317:E324)</f>
        <v>3812500000</v>
      </c>
      <c r="F325" s="220"/>
    </row>
    <row r="326" spans="1:6">
      <c r="A326" s="240"/>
      <c r="B326" s="221">
        <v>14030201</v>
      </c>
      <c r="C326" s="222" t="s">
        <v>729</v>
      </c>
      <c r="D326" s="241" t="s">
        <v>723</v>
      </c>
      <c r="E326" s="241" t="s">
        <v>723</v>
      </c>
      <c r="F326" s="220"/>
    </row>
    <row r="327" spans="1:6">
      <c r="A327" s="240"/>
      <c r="B327" s="221">
        <v>14030201</v>
      </c>
      <c r="C327" s="222" t="s">
        <v>730</v>
      </c>
      <c r="D327" s="241" t="s">
        <v>723</v>
      </c>
      <c r="E327" s="241" t="s">
        <v>723</v>
      </c>
      <c r="F327" s="220"/>
    </row>
    <row r="328" spans="1:6">
      <c r="A328" s="240"/>
      <c r="B328" s="221">
        <v>14030201</v>
      </c>
      <c r="C328" s="222" t="s">
        <v>731</v>
      </c>
      <c r="D328" s="241" t="s">
        <v>723</v>
      </c>
      <c r="E328" s="241" t="s">
        <v>723</v>
      </c>
      <c r="F328" s="220"/>
    </row>
    <row r="329" spans="1:6" s="51" customFormat="1">
      <c r="A329" s="226"/>
      <c r="B329" s="216"/>
      <c r="C329" s="223" t="s">
        <v>732</v>
      </c>
      <c r="D329" s="242">
        <f>D325+D315</f>
        <v>4250000000</v>
      </c>
      <c r="E329" s="242">
        <f>E325+E315</f>
        <v>7535500000</v>
      </c>
      <c r="F329" s="224"/>
    </row>
    <row r="330" spans="1:6">
      <c r="A330" s="226"/>
      <c r="B330" s="221"/>
      <c r="C330" s="223" t="s">
        <v>733</v>
      </c>
      <c r="D330" s="234"/>
      <c r="E330" s="234"/>
      <c r="F330" s="220"/>
    </row>
    <row r="331" spans="1:6">
      <c r="A331" s="240"/>
      <c r="B331" s="221">
        <v>12021006</v>
      </c>
      <c r="C331" s="222" t="s">
        <v>304</v>
      </c>
      <c r="D331" s="234">
        <v>7000000000</v>
      </c>
      <c r="E331" s="234">
        <v>1000000000</v>
      </c>
      <c r="F331" s="220"/>
    </row>
    <row r="332" spans="1:6">
      <c r="A332" s="240"/>
      <c r="B332" s="221">
        <v>12020611</v>
      </c>
      <c r="C332" s="222" t="s">
        <v>734</v>
      </c>
      <c r="D332" s="234">
        <v>15000000</v>
      </c>
      <c r="E332" s="234">
        <v>15000000</v>
      </c>
      <c r="F332" s="220"/>
    </row>
    <row r="333" spans="1:6" s="51" customFormat="1">
      <c r="A333" s="226"/>
      <c r="B333" s="216"/>
      <c r="C333" s="223" t="s">
        <v>585</v>
      </c>
      <c r="D333" s="242">
        <f>SUM(D331:D332)</f>
        <v>7015000000</v>
      </c>
      <c r="E333" s="242">
        <f>SUM(E331:E332)</f>
        <v>1015000000</v>
      </c>
      <c r="F333" s="224"/>
    </row>
    <row r="334" spans="1:6">
      <c r="A334" s="226"/>
      <c r="B334" s="221">
        <v>41020100</v>
      </c>
      <c r="C334" s="223" t="s">
        <v>735</v>
      </c>
      <c r="D334" s="234"/>
      <c r="E334" s="234"/>
      <c r="F334" s="220"/>
    </row>
    <row r="335" spans="1:6">
      <c r="A335" s="240"/>
      <c r="B335" s="221">
        <v>41020101</v>
      </c>
      <c r="C335" s="222" t="s">
        <v>736</v>
      </c>
      <c r="D335" s="234">
        <v>0</v>
      </c>
      <c r="E335" s="234">
        <v>700000000</v>
      </c>
      <c r="F335" s="220"/>
    </row>
    <row r="336" spans="1:6">
      <c r="A336" s="240"/>
      <c r="B336" s="221">
        <v>41020101</v>
      </c>
      <c r="C336" s="222" t="s">
        <v>1180</v>
      </c>
      <c r="D336" s="234">
        <v>20900000000</v>
      </c>
      <c r="E336" s="234">
        <v>1433000000</v>
      </c>
      <c r="F336" s="220"/>
    </row>
    <row r="337" spans="1:6" s="51" customFormat="1">
      <c r="A337" s="243"/>
      <c r="B337" s="244"/>
      <c r="C337" s="245" t="s">
        <v>585</v>
      </c>
      <c r="D337" s="246">
        <f>SUM(D335:D336)</f>
        <v>20900000000</v>
      </c>
      <c r="E337" s="246">
        <f>SUM(E335:E336)</f>
        <v>2133000000</v>
      </c>
      <c r="F337" s="247"/>
    </row>
    <row r="340" spans="1:6" ht="32.25" customHeight="1">
      <c r="A340" s="410"/>
      <c r="B340" s="505" t="s">
        <v>1175</v>
      </c>
      <c r="C340" s="505"/>
      <c r="D340" s="505"/>
      <c r="E340" s="505"/>
      <c r="F340" s="410"/>
    </row>
    <row r="341" spans="1:6">
      <c r="C341" s="409"/>
    </row>
    <row r="342" spans="1:6">
      <c r="C342" s="409"/>
    </row>
    <row r="343" spans="1:6">
      <c r="C343" s="409"/>
    </row>
    <row r="344" spans="1:6">
      <c r="B344" s="498" t="s">
        <v>1497</v>
      </c>
      <c r="C344" s="498"/>
      <c r="D344" s="498"/>
      <c r="E344" s="498"/>
      <c r="F344" s="51"/>
    </row>
    <row r="345" spans="1:6" s="51" customFormat="1">
      <c r="A345" s="50"/>
      <c r="B345" s="498" t="s">
        <v>1177</v>
      </c>
      <c r="C345" s="498"/>
      <c r="D345" s="498"/>
      <c r="E345" s="498"/>
      <c r="F345" s="50"/>
    </row>
    <row r="346" spans="1:6" s="51" customFormat="1">
      <c r="A346" s="50"/>
      <c r="B346" s="498" t="s">
        <v>773</v>
      </c>
      <c r="C346" s="498"/>
      <c r="D346" s="498"/>
      <c r="E346" s="498"/>
      <c r="F346" s="50"/>
    </row>
    <row r="347" spans="1:6" s="51" customFormat="1">
      <c r="A347" s="53"/>
      <c r="B347" s="209"/>
      <c r="C347" s="55"/>
      <c r="D347" s="52"/>
      <c r="E347" s="52"/>
      <c r="F347" s="52"/>
    </row>
    <row r="348" spans="1:6" s="51" customFormat="1">
      <c r="A348" s="53"/>
      <c r="B348" s="209"/>
      <c r="C348" s="55"/>
      <c r="D348" s="52"/>
      <c r="E348" s="52"/>
      <c r="F348" s="52"/>
    </row>
    <row r="349" spans="1:6" s="51" customFormat="1">
      <c r="A349" s="53"/>
      <c r="B349" s="209"/>
      <c r="C349" s="55"/>
      <c r="D349" s="52"/>
      <c r="E349" s="52"/>
      <c r="F349" s="52"/>
    </row>
    <row r="350" spans="1:6" s="51" customFormat="1">
      <c r="A350" s="53"/>
      <c r="B350" s="209"/>
      <c r="C350" s="55"/>
      <c r="D350" s="52"/>
      <c r="E350" s="52"/>
      <c r="F350" s="52"/>
    </row>
    <row r="351" spans="1:6" s="51" customFormat="1">
      <c r="A351" s="53"/>
      <c r="B351" s="209"/>
      <c r="C351" s="55"/>
      <c r="D351" s="52"/>
      <c r="E351" s="52"/>
      <c r="F351" s="52"/>
    </row>
    <row r="352" spans="1:6" s="51" customFormat="1">
      <c r="A352" s="53"/>
      <c r="B352" s="209"/>
      <c r="C352" s="55"/>
      <c r="D352" s="52"/>
      <c r="E352" s="52"/>
      <c r="F352" s="52"/>
    </row>
    <row r="353" spans="1:6" s="51" customFormat="1">
      <c r="A353" s="53"/>
      <c r="B353" s="209"/>
      <c r="C353" s="55"/>
      <c r="D353" s="52"/>
      <c r="E353" s="52"/>
      <c r="F353" s="52"/>
    </row>
    <row r="354" spans="1:6" s="51" customFormat="1">
      <c r="A354" s="53"/>
      <c r="B354" s="209"/>
      <c r="C354" s="55"/>
      <c r="D354" s="52"/>
      <c r="E354" s="52"/>
      <c r="F354" s="52"/>
    </row>
    <row r="355" spans="1:6" s="51" customFormat="1">
      <c r="A355" s="53"/>
      <c r="B355" s="209"/>
      <c r="C355" s="55"/>
      <c r="D355" s="52"/>
      <c r="E355" s="52"/>
      <c r="F355" s="52"/>
    </row>
    <row r="356" spans="1:6" s="51" customFormat="1">
      <c r="A356" s="53"/>
      <c r="B356" s="209"/>
      <c r="C356" s="55"/>
      <c r="D356" s="52"/>
      <c r="E356" s="52"/>
      <c r="F356" s="52"/>
    </row>
    <row r="357" spans="1:6" s="51" customFormat="1">
      <c r="A357" s="53"/>
      <c r="B357" s="209"/>
      <c r="C357" s="55"/>
      <c r="D357" s="52"/>
      <c r="E357" s="52"/>
      <c r="F357" s="52"/>
    </row>
    <row r="358" spans="1:6" s="51" customFormat="1">
      <c r="A358" s="53"/>
      <c r="B358" s="209"/>
      <c r="C358" s="55"/>
      <c r="D358" s="52"/>
      <c r="E358" s="52"/>
      <c r="F358" s="52"/>
    </row>
    <row r="359" spans="1:6" s="51" customFormat="1">
      <c r="A359" s="53"/>
      <c r="B359" s="209"/>
      <c r="C359" s="55"/>
      <c r="D359" s="52"/>
      <c r="E359" s="52"/>
      <c r="F359" s="52"/>
    </row>
    <row r="360" spans="1:6" s="51" customFormat="1">
      <c r="A360" s="53"/>
      <c r="B360" s="209"/>
      <c r="C360" s="55"/>
      <c r="D360" s="52"/>
      <c r="E360" s="52"/>
      <c r="F360" s="52"/>
    </row>
    <row r="361" spans="1:6" s="51" customFormat="1">
      <c r="A361" s="53"/>
      <c r="B361" s="209"/>
      <c r="C361" s="55"/>
      <c r="D361" s="52"/>
      <c r="E361" s="52"/>
      <c r="F361" s="52"/>
    </row>
    <row r="362" spans="1:6" s="51" customFormat="1">
      <c r="A362" s="53"/>
      <c r="B362" s="209"/>
      <c r="C362" s="55"/>
      <c r="D362" s="52"/>
      <c r="E362" s="52"/>
      <c r="F362" s="52"/>
    </row>
    <row r="363" spans="1:6" s="51" customFormat="1">
      <c r="A363" s="53"/>
      <c r="B363" s="209"/>
      <c r="C363" s="55"/>
      <c r="D363" s="52"/>
      <c r="E363" s="52"/>
      <c r="F363" s="52"/>
    </row>
    <row r="364" spans="1:6" s="51" customFormat="1">
      <c r="A364" s="53"/>
      <c r="B364" s="209"/>
      <c r="C364" s="55"/>
      <c r="D364" s="52"/>
      <c r="E364" s="52"/>
      <c r="F364" s="52"/>
    </row>
    <row r="365" spans="1:6" s="51" customFormat="1">
      <c r="A365" s="53"/>
      <c r="B365" s="209"/>
      <c r="C365" s="55"/>
      <c r="D365" s="52"/>
      <c r="E365" s="52"/>
      <c r="F365" s="52"/>
    </row>
    <row r="366" spans="1:6" s="51" customFormat="1">
      <c r="A366" s="53"/>
      <c r="B366" s="209"/>
      <c r="C366" s="55"/>
      <c r="D366" s="52"/>
      <c r="E366" s="52"/>
      <c r="F366" s="52"/>
    </row>
    <row r="367" spans="1:6" s="51" customFormat="1">
      <c r="A367" s="53"/>
      <c r="B367" s="209"/>
      <c r="C367" s="55"/>
      <c r="D367" s="52"/>
      <c r="E367" s="52"/>
      <c r="F367" s="52"/>
    </row>
  </sheetData>
  <sortState ref="B131:H135">
    <sortCondition ref="B131"/>
  </sortState>
  <mergeCells count="7">
    <mergeCell ref="A1:F1"/>
    <mergeCell ref="B344:E344"/>
    <mergeCell ref="B345:E345"/>
    <mergeCell ref="B346:E346"/>
    <mergeCell ref="A2:B2"/>
    <mergeCell ref="C2:C3"/>
    <mergeCell ref="B340:E340"/>
  </mergeCells>
  <printOptions horizontalCentered="1"/>
  <pageMargins left="0.3" right="0.3" top="0.6" bottom="0.44444" header="0.3" footer="0.3"/>
  <pageSetup paperSize="9" scale="82" fitToHeight="0" orientation="portrait" horizontalDpi="4294967295" verticalDpi="4294967295" r:id="rId1"/>
  <headerFooter>
    <oddHeader>&amp;C&amp;"Tahoma,Bold"&amp;10YOBE STATE GOVERNMENT OF NIGERIA
APPROVED FINANCE BILL 2020</oddHeader>
    <oddFooter>&amp;L&amp;"-,Italic"&amp;12AS REVISED BY YBHA&amp;CPage &amp;P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IR55"/>
  <sheetViews>
    <sheetView view="pageLayout" topLeftCell="A13" workbookViewId="0">
      <selection activeCell="C12" sqref="C12"/>
    </sheetView>
  </sheetViews>
  <sheetFormatPr defaultColWidth="3.5703125" defaultRowHeight="12.75"/>
  <cols>
    <col min="1" max="1" width="13.140625" style="278" customWidth="1"/>
    <col min="2" max="2" width="5.140625" style="279" hidden="1" customWidth="1"/>
    <col min="3" max="3" width="41.28515625" style="280" bestFit="1" customWidth="1"/>
    <col min="4" max="5" width="16.85546875" style="275" customWidth="1"/>
    <col min="6" max="7" width="17.7109375" style="275" hidden="1" customWidth="1"/>
    <col min="8" max="8" width="16.85546875" style="275" customWidth="1"/>
    <col min="9" max="13" width="3.5703125" style="267"/>
    <col min="14" max="252" width="9.140625" style="267" customWidth="1"/>
    <col min="253" max="16384" width="3.5703125" style="268"/>
  </cols>
  <sheetData>
    <row r="1" spans="1:252">
      <c r="A1" s="506" t="s">
        <v>1176</v>
      </c>
      <c r="B1" s="506"/>
      <c r="C1" s="506"/>
      <c r="D1" s="506"/>
      <c r="E1" s="506"/>
      <c r="F1" s="506"/>
      <c r="G1" s="506"/>
      <c r="H1" s="506"/>
    </row>
    <row r="2" spans="1:252" ht="38.25">
      <c r="A2" s="508" t="s">
        <v>291</v>
      </c>
      <c r="B2" s="269"/>
      <c r="C2" s="507" t="s">
        <v>1010</v>
      </c>
      <c r="D2" s="270" t="s">
        <v>1160</v>
      </c>
      <c r="E2" s="270" t="s">
        <v>1101</v>
      </c>
      <c r="F2" s="271" t="s">
        <v>1070</v>
      </c>
      <c r="G2" s="271" t="s">
        <v>1071</v>
      </c>
      <c r="H2" s="272" t="s">
        <v>1102</v>
      </c>
    </row>
    <row r="3" spans="1:252" ht="12" customHeight="1">
      <c r="A3" s="508"/>
      <c r="B3" s="263" t="s">
        <v>1073</v>
      </c>
      <c r="C3" s="507"/>
      <c r="D3" s="270" t="s">
        <v>1011</v>
      </c>
      <c r="E3" s="270" t="s">
        <v>1011</v>
      </c>
      <c r="F3" s="271" t="s">
        <v>1011</v>
      </c>
      <c r="G3" s="271" t="s">
        <v>1011</v>
      </c>
      <c r="H3" s="271" t="s">
        <v>1011</v>
      </c>
    </row>
    <row r="4" spans="1:252" s="277" customFormat="1">
      <c r="A4" s="273" t="s">
        <v>399</v>
      </c>
      <c r="B4" s="274"/>
      <c r="C4" s="267" t="s">
        <v>1173</v>
      </c>
      <c r="D4" s="275">
        <f>SUMIFS('Details of IGR'!D$4:D$306,'Details of IGR'!$C$4:$C$306,"TOTAL",'Details of IGR'!$A$4:$A$306,'Sum. Rev.'!$A4)</f>
        <v>70000</v>
      </c>
      <c r="E4" s="275">
        <f>SUMIFS('Details of IGR'!E$4:E$306,'Details of IGR'!$C$4:$C$306,"TOTAL",'Details of IGR'!$A$4:$A$306,'Sum. Rev.'!$A4)</f>
        <v>0</v>
      </c>
      <c r="F4" s="276"/>
      <c r="G4" s="276"/>
      <c r="H4" s="275">
        <f>SUMIFS('Details of IGR'!F$4:F$306,'Details of IGR'!$C$4:$C$306,"TOTAL",'Details of IGR'!$A$4:$A$306,'Sum. Rev.'!$A4)</f>
        <v>63500</v>
      </c>
    </row>
    <row r="5" spans="1:252">
      <c r="A5" s="278" t="s">
        <v>467</v>
      </c>
      <c r="B5" s="274"/>
      <c r="C5" s="267" t="s">
        <v>464</v>
      </c>
      <c r="D5" s="275">
        <f>SUMIFS('Details of IGR'!D$4:D$306,'Details of IGR'!$C$4:$C$306,"TOTAL",'Details of IGR'!$A$4:$A$306,'Sum. Rev.'!$A5)</f>
        <v>86500000</v>
      </c>
      <c r="E5" s="275">
        <f>SUMIFS('Details of IGR'!E$4:E$306,'Details of IGR'!$C$4:$C$306,"TOTAL",'Details of IGR'!$A$4:$A$306,'Sum. Rev.'!$A5)</f>
        <v>80350000</v>
      </c>
      <c r="F5" s="276"/>
      <c r="G5" s="276"/>
      <c r="H5" s="275">
        <f>SUMIFS('Details of IGR'!F$4:F$306,'Details of IGR'!$C$4:$C$306,"TOTAL",'Details of IGR'!$A$4:$A$306,'Sum. Rev.'!$A5)</f>
        <v>55275000</v>
      </c>
    </row>
    <row r="6" spans="1:252">
      <c r="A6" s="278" t="s">
        <v>405</v>
      </c>
      <c r="C6" s="280" t="s">
        <v>595</v>
      </c>
      <c r="D6" s="275">
        <f>SUMIFS('Details of IGR'!D$4:D$306,'Details of IGR'!$C$4:$C$306,"TOTAL",'Details of IGR'!$A$4:$A$306,'Sum. Rev.'!$A6)</f>
        <v>350000</v>
      </c>
      <c r="E6" s="275">
        <f>SUMIFS('Details of IGR'!E$4:E$306,'Details of IGR'!$C$4:$C$306,"TOTAL",'Details of IGR'!$A$4:$A$306,'Sum. Rev.'!$A6)</f>
        <v>1130000</v>
      </c>
      <c r="F6" s="276"/>
      <c r="G6" s="276"/>
      <c r="H6" s="275">
        <f>SUMIFS('Details of IGR'!F$4:F$306,'Details of IGR'!$C$4:$C$306,"TOTAL",'Details of IGR'!$A$4:$A$306,'Sum. Rev.'!$A6)</f>
        <v>0</v>
      </c>
    </row>
    <row r="7" spans="1:252" s="277" customFormat="1">
      <c r="A7" s="278" t="s">
        <v>335</v>
      </c>
      <c r="B7" s="279"/>
      <c r="C7" s="280" t="s">
        <v>1166</v>
      </c>
      <c r="D7" s="275">
        <f>SUMIFS('Details of IGR'!D$4:D$306,'Details of IGR'!$C$4:$C$306,"TOTAL",'Details of IGR'!$A$4:$A$306,'Sum. Rev.'!$A7)</f>
        <v>300000</v>
      </c>
      <c r="E7" s="275">
        <f>SUMIFS('Details of IGR'!E$4:E$306,'Details of IGR'!$C$4:$C$306,"TOTAL",'Details of IGR'!$A$4:$A$306,'Sum. Rev.'!$A7)</f>
        <v>1000000</v>
      </c>
      <c r="F7" s="276"/>
      <c r="G7" s="276"/>
      <c r="H7" s="275">
        <f>SUMIFS('Details of IGR'!F$4:F$306,'Details of IGR'!$C$4:$C$306,"TOTAL",'Details of IGR'!$A$4:$A$306,'Sum. Rev.'!$A7)</f>
        <v>38000</v>
      </c>
    </row>
    <row r="8" spans="1:252">
      <c r="A8" s="278" t="s">
        <v>338</v>
      </c>
      <c r="C8" s="280" t="s">
        <v>588</v>
      </c>
      <c r="D8" s="275">
        <f>SUMIFS('Details of IGR'!D$4:D$306,'Details of IGR'!$C$4:$C$306,"TOTAL",'Details of IGR'!$A$4:$A$306,'Sum. Rev.'!$A8)</f>
        <v>3850000</v>
      </c>
      <c r="E8" s="275">
        <f>SUMIFS('Details of IGR'!E$4:E$306,'Details of IGR'!$C$4:$C$306,"TOTAL",'Details of IGR'!$A$4:$A$306,'Sum. Rev.'!$A8)</f>
        <v>7700000</v>
      </c>
      <c r="F8" s="276"/>
      <c r="G8" s="276"/>
      <c r="H8" s="275">
        <f>SUMIFS('Details of IGR'!F$4:F$306,'Details of IGR'!$C$4:$C$306,"TOTAL",'Details of IGR'!$A$4:$A$306,'Sum. Rev.'!$A8)</f>
        <v>5000</v>
      </c>
    </row>
    <row r="9" spans="1:252">
      <c r="A9" s="278" t="s">
        <v>337</v>
      </c>
      <c r="C9" s="280" t="s">
        <v>421</v>
      </c>
      <c r="D9" s="275">
        <f>SUMIFS('Details of IGR'!D$4:D$306,'Details of IGR'!$C$4:$C$306,"TOTAL",'Details of IGR'!$A$4:$A$306,'Sum. Rev.'!$A9)</f>
        <v>7984000</v>
      </c>
      <c r="E9" s="275">
        <f>SUMIFS('Details of IGR'!E$4:E$306,'Details of IGR'!$C$4:$C$306,"TOTAL",'Details of IGR'!$A$4:$A$306,'Sum. Rev.'!$A9)</f>
        <v>11984000</v>
      </c>
      <c r="F9" s="276"/>
      <c r="G9" s="276"/>
      <c r="H9" s="275">
        <f>SUMIFS('Details of IGR'!F$4:F$306,'Details of IGR'!$C$4:$C$306,"TOTAL",'Details of IGR'!$A$4:$A$306,'Sum. Rev.'!$A9)</f>
        <v>4940000</v>
      </c>
    </row>
    <row r="10" spans="1:252" s="277" customFormat="1">
      <c r="A10" s="278" t="s">
        <v>587</v>
      </c>
      <c r="B10" s="279"/>
      <c r="C10" s="280" t="s">
        <v>341</v>
      </c>
      <c r="D10" s="275">
        <f>SUMIFS('Details of IGR'!D$4:D$306,'Details of IGR'!$C$4:$C$306,"TOTAL",'Details of IGR'!$A$4:$A$306,'Sum. Rev.'!$A10)</f>
        <v>4000000</v>
      </c>
      <c r="E10" s="275">
        <f>SUMIFS('Details of IGR'!E$4:E$306,'Details of IGR'!$C$4:$C$306,"TOTAL",'Details of IGR'!$A$4:$A$306,'Sum. Rev.'!$A10)</f>
        <v>4000000</v>
      </c>
      <c r="F10" s="276"/>
      <c r="G10" s="276"/>
      <c r="H10" s="275">
        <f>SUMIFS('Details of IGR'!F$4:F$306,'Details of IGR'!$C$4:$C$306,"TOTAL",'Details of IGR'!$A$4:$A$306,'Sum. Rev.'!$A10)</f>
        <v>1751898</v>
      </c>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267"/>
      <c r="DS10" s="267"/>
      <c r="DT10" s="267"/>
      <c r="DU10" s="267"/>
      <c r="DV10" s="267"/>
      <c r="DW10" s="267"/>
      <c r="DX10" s="267"/>
      <c r="DY10" s="267"/>
      <c r="DZ10" s="267"/>
      <c r="EA10" s="267"/>
      <c r="EB10" s="267"/>
      <c r="EC10" s="267"/>
      <c r="ED10" s="267"/>
      <c r="EE10" s="267"/>
      <c r="EF10" s="267"/>
      <c r="EG10" s="267"/>
      <c r="EH10" s="267"/>
      <c r="EI10" s="267"/>
      <c r="EJ10" s="267"/>
      <c r="EK10" s="267"/>
      <c r="EL10" s="267"/>
      <c r="EM10" s="267"/>
      <c r="EN10" s="267"/>
      <c r="EO10" s="267"/>
      <c r="EP10" s="267"/>
      <c r="EQ10" s="267"/>
      <c r="ER10" s="267"/>
      <c r="ES10" s="267"/>
      <c r="ET10" s="267"/>
      <c r="EU10" s="267"/>
      <c r="EV10" s="267"/>
      <c r="EW10" s="267"/>
      <c r="EX10" s="267"/>
      <c r="EY10" s="267"/>
      <c r="EZ10" s="267"/>
      <c r="FA10" s="267"/>
      <c r="FB10" s="267"/>
      <c r="FC10" s="267"/>
      <c r="FD10" s="267"/>
      <c r="FE10" s="267"/>
      <c r="FF10" s="267"/>
      <c r="FG10" s="267"/>
      <c r="FH10" s="267"/>
      <c r="FI10" s="267"/>
      <c r="FJ10" s="267"/>
      <c r="FK10" s="267"/>
      <c r="FL10" s="267"/>
      <c r="FM10" s="267"/>
      <c r="FN10" s="267"/>
      <c r="FO10" s="267"/>
      <c r="FP10" s="267"/>
      <c r="FQ10" s="267"/>
      <c r="FR10" s="267"/>
      <c r="FS10" s="267"/>
      <c r="FT10" s="267"/>
      <c r="FU10" s="267"/>
      <c r="FV10" s="267"/>
      <c r="FW10" s="267"/>
      <c r="FX10" s="267"/>
      <c r="FY10" s="267"/>
      <c r="FZ10" s="267"/>
      <c r="GA10" s="267"/>
      <c r="GB10" s="267"/>
      <c r="GC10" s="267"/>
      <c r="GD10" s="267"/>
      <c r="GE10" s="267"/>
      <c r="GF10" s="267"/>
      <c r="GG10" s="267"/>
      <c r="GH10" s="267"/>
      <c r="GI10" s="267"/>
      <c r="GJ10" s="267"/>
      <c r="GK10" s="267"/>
      <c r="GL10" s="267"/>
      <c r="GM10" s="267"/>
      <c r="GN10" s="267"/>
      <c r="GO10" s="267"/>
      <c r="GP10" s="267"/>
      <c r="GQ10" s="267"/>
      <c r="GR10" s="267"/>
      <c r="GS10" s="267"/>
      <c r="GT10" s="267"/>
      <c r="GU10" s="267"/>
      <c r="GV10" s="267"/>
      <c r="GW10" s="267"/>
      <c r="GX10" s="267"/>
      <c r="GY10" s="267"/>
      <c r="GZ10" s="267"/>
      <c r="HA10" s="267"/>
      <c r="HB10" s="267"/>
      <c r="HC10" s="267"/>
      <c r="HD10" s="267"/>
      <c r="HE10" s="267"/>
      <c r="HF10" s="267"/>
      <c r="HG10" s="267"/>
      <c r="HH10" s="267"/>
      <c r="HI10" s="267"/>
      <c r="HJ10" s="267"/>
      <c r="HK10" s="267"/>
      <c r="HL10" s="267"/>
      <c r="HM10" s="267"/>
      <c r="HN10" s="267"/>
      <c r="HO10" s="267"/>
      <c r="HP10" s="267"/>
      <c r="HQ10" s="267"/>
      <c r="HR10" s="267"/>
      <c r="HS10" s="267"/>
      <c r="HT10" s="267"/>
      <c r="HU10" s="267"/>
      <c r="HV10" s="267"/>
      <c r="HW10" s="267"/>
      <c r="HX10" s="267"/>
      <c r="HY10" s="267"/>
      <c r="HZ10" s="267"/>
      <c r="IA10" s="267"/>
      <c r="IB10" s="267"/>
      <c r="IC10" s="267"/>
      <c r="ID10" s="267"/>
      <c r="IE10" s="267"/>
      <c r="IF10" s="267"/>
      <c r="IG10" s="267"/>
      <c r="IH10" s="267"/>
      <c r="II10" s="267"/>
      <c r="IJ10" s="267"/>
      <c r="IK10" s="267"/>
      <c r="IL10" s="267"/>
      <c r="IM10" s="267"/>
      <c r="IN10" s="267"/>
      <c r="IO10" s="267"/>
      <c r="IP10" s="267"/>
      <c r="IQ10" s="267"/>
      <c r="IR10" s="267"/>
    </row>
    <row r="11" spans="1:252">
      <c r="A11" s="278" t="s">
        <v>592</v>
      </c>
      <c r="C11" s="280" t="s">
        <v>593</v>
      </c>
      <c r="D11" s="275">
        <f>SUMIFS('Details of IGR'!D$4:D$306,'Details of IGR'!$C$4:$C$306,"TOTAL",'Details of IGR'!$A$4:$A$306,'Sum. Rev.'!$A11)</f>
        <v>1000000</v>
      </c>
      <c r="E11" s="275">
        <f>SUMIFS('Details of IGR'!E$4:E$306,'Details of IGR'!$C$4:$C$306,"TOTAL",'Details of IGR'!$A$4:$A$306,'Sum. Rev.'!$A11)</f>
        <v>500000</v>
      </c>
      <c r="F11" s="276"/>
      <c r="G11" s="276"/>
      <c r="H11" s="275">
        <f>SUMIFS('Details of IGR'!F$4:F$306,'Details of IGR'!$C$4:$C$306,"TOTAL",'Details of IGR'!$A$4:$A$306,'Sum. Rev.'!$A11)</f>
        <v>850000</v>
      </c>
    </row>
    <row r="12" spans="1:252">
      <c r="A12" s="273" t="s">
        <v>30</v>
      </c>
      <c r="C12" s="280" t="s">
        <v>39</v>
      </c>
      <c r="D12" s="275">
        <f>SUMIFS('Details of IGR'!D$4:D$306,'Details of IGR'!$C$4:$C$306,"TOTAL",'Details of IGR'!$A$4:$A$306,'Sum. Rev.'!$A12)</f>
        <v>500000</v>
      </c>
      <c r="E12" s="275">
        <f>SUMIFS('Details of IGR'!E$4:E$306,'Details of IGR'!$C$4:$C$306,"TOTAL",'Details of IGR'!$A$4:$A$306,'Sum. Rev.'!$A12)</f>
        <v>0</v>
      </c>
      <c r="F12" s="276"/>
      <c r="G12" s="276"/>
      <c r="H12" s="275">
        <f>SUMIFS('Details of IGR'!F$4:F$306,'Details of IGR'!$C$4:$C$306,"TOTAL",'Details of IGR'!$A$4:$A$306,'Sum. Rev.'!$A12)</f>
        <v>0</v>
      </c>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c r="BP12" s="277"/>
      <c r="BQ12" s="277"/>
      <c r="BR12" s="277"/>
      <c r="BS12" s="277"/>
      <c r="BT12" s="277"/>
      <c r="BU12" s="277"/>
      <c r="BV12" s="277"/>
      <c r="BW12" s="277"/>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7"/>
      <c r="CW12" s="277"/>
      <c r="CX12" s="277"/>
      <c r="CY12" s="277"/>
      <c r="CZ12" s="277"/>
      <c r="DA12" s="277"/>
      <c r="DB12" s="277"/>
      <c r="DC12" s="277"/>
      <c r="DD12" s="277"/>
      <c r="DE12" s="277"/>
      <c r="DF12" s="277"/>
      <c r="DG12" s="277"/>
      <c r="DH12" s="277"/>
      <c r="DI12" s="277"/>
      <c r="DJ12" s="277"/>
      <c r="DK12" s="277"/>
      <c r="DL12" s="277"/>
      <c r="DM12" s="277"/>
      <c r="DN12" s="277"/>
      <c r="DO12" s="277"/>
      <c r="DP12" s="277"/>
      <c r="DQ12" s="277"/>
      <c r="DR12" s="277"/>
      <c r="DS12" s="277"/>
      <c r="DT12" s="277"/>
      <c r="DU12" s="277"/>
      <c r="DV12" s="277"/>
      <c r="DW12" s="277"/>
      <c r="DX12" s="277"/>
      <c r="DY12" s="277"/>
      <c r="DZ12" s="277"/>
      <c r="EA12" s="277"/>
      <c r="EB12" s="277"/>
      <c r="EC12" s="277"/>
      <c r="ED12" s="277"/>
      <c r="EE12" s="277"/>
      <c r="EF12" s="277"/>
      <c r="EG12" s="277"/>
      <c r="EH12" s="277"/>
      <c r="EI12" s="277"/>
      <c r="EJ12" s="277"/>
      <c r="EK12" s="277"/>
      <c r="EL12" s="277"/>
      <c r="EM12" s="277"/>
      <c r="EN12" s="277"/>
      <c r="EO12" s="277"/>
      <c r="EP12" s="277"/>
      <c r="EQ12" s="277"/>
      <c r="ER12" s="277"/>
      <c r="ES12" s="277"/>
      <c r="ET12" s="277"/>
      <c r="EU12" s="277"/>
      <c r="EV12" s="277"/>
      <c r="EW12" s="277"/>
      <c r="EX12" s="277"/>
      <c r="EY12" s="277"/>
      <c r="EZ12" s="277"/>
      <c r="FA12" s="277"/>
      <c r="FB12" s="277"/>
      <c r="FC12" s="277"/>
      <c r="FD12" s="277"/>
      <c r="FE12" s="277"/>
      <c r="FF12" s="277"/>
      <c r="FG12" s="277"/>
      <c r="FH12" s="277"/>
      <c r="FI12" s="277"/>
      <c r="FJ12" s="277"/>
      <c r="FK12" s="277"/>
      <c r="FL12" s="277"/>
      <c r="FM12" s="277"/>
      <c r="FN12" s="277"/>
      <c r="FO12" s="277"/>
      <c r="FP12" s="277"/>
      <c r="FQ12" s="277"/>
      <c r="FR12" s="277"/>
      <c r="FS12" s="277"/>
      <c r="FT12" s="277"/>
      <c r="FU12" s="277"/>
      <c r="FV12" s="277"/>
      <c r="FW12" s="277"/>
      <c r="FX12" s="277"/>
      <c r="FY12" s="277"/>
      <c r="FZ12" s="277"/>
      <c r="GA12" s="277"/>
      <c r="GB12" s="277"/>
      <c r="GC12" s="277"/>
      <c r="GD12" s="277"/>
      <c r="GE12" s="277"/>
      <c r="GF12" s="277"/>
      <c r="GG12" s="277"/>
      <c r="GH12" s="277"/>
      <c r="GI12" s="277"/>
      <c r="GJ12" s="277"/>
      <c r="GK12" s="277"/>
      <c r="GL12" s="277"/>
      <c r="GM12" s="277"/>
      <c r="GN12" s="277"/>
      <c r="GO12" s="277"/>
      <c r="GP12" s="277"/>
      <c r="GQ12" s="277"/>
      <c r="GR12" s="277"/>
      <c r="GS12" s="277"/>
      <c r="GT12" s="277"/>
      <c r="GU12" s="277"/>
      <c r="GV12" s="277"/>
      <c r="GW12" s="277"/>
      <c r="GX12" s="277"/>
      <c r="GY12" s="277"/>
      <c r="GZ12" s="277"/>
      <c r="HA12" s="277"/>
      <c r="HB12" s="277"/>
      <c r="HC12" s="277"/>
      <c r="HD12" s="277"/>
      <c r="HE12" s="277"/>
      <c r="HF12" s="277"/>
      <c r="HG12" s="277"/>
      <c r="HH12" s="277"/>
      <c r="HI12" s="277"/>
      <c r="HJ12" s="277"/>
      <c r="HK12" s="277"/>
      <c r="HL12" s="277"/>
      <c r="HM12" s="277"/>
      <c r="HN12" s="277"/>
      <c r="HO12" s="277"/>
      <c r="HP12" s="277"/>
      <c r="HQ12" s="277"/>
      <c r="HR12" s="277"/>
      <c r="HS12" s="277"/>
      <c r="HT12" s="277"/>
      <c r="HU12" s="277"/>
      <c r="HV12" s="277"/>
      <c r="HW12" s="277"/>
      <c r="HX12" s="277"/>
      <c r="HY12" s="277"/>
      <c r="HZ12" s="277"/>
      <c r="IA12" s="277"/>
      <c r="IB12" s="277"/>
      <c r="IC12" s="277"/>
      <c r="ID12" s="277"/>
      <c r="IE12" s="277"/>
      <c r="IF12" s="277"/>
      <c r="IG12" s="277"/>
      <c r="IH12" s="277"/>
      <c r="II12" s="277"/>
      <c r="IJ12" s="277"/>
      <c r="IK12" s="277"/>
      <c r="IL12" s="277"/>
      <c r="IM12" s="277"/>
      <c r="IN12" s="277"/>
      <c r="IO12" s="277"/>
      <c r="IP12" s="277"/>
      <c r="IQ12" s="277"/>
      <c r="IR12" s="277"/>
    </row>
    <row r="13" spans="1:252">
      <c r="A13" s="278" t="s">
        <v>423</v>
      </c>
      <c r="C13" s="280" t="s">
        <v>424</v>
      </c>
      <c r="D13" s="275">
        <f>SUMIFS('Details of IGR'!D$4:D$306,'Details of IGR'!$C$4:$C$306,"TOTAL",'Details of IGR'!$A$4:$A$306,'Sum. Rev.'!$A13)</f>
        <v>1000000</v>
      </c>
      <c r="E13" s="275">
        <f>SUMIFS('Details of IGR'!E$4:E$306,'Details of IGR'!$C$4:$C$306,"TOTAL",'Details of IGR'!$A$4:$A$306,'Sum. Rev.'!$A13)</f>
        <v>8777000</v>
      </c>
      <c r="F13" s="276"/>
      <c r="G13" s="276"/>
      <c r="H13" s="275">
        <f>SUMIFS('Details of IGR'!F$4:F$306,'Details of IGR'!$C$4:$C$306,"TOTAL",'Details of IGR'!$A$4:$A$306,'Sum. Rev.'!$A13)</f>
        <v>176000</v>
      </c>
    </row>
    <row r="14" spans="1:252">
      <c r="A14" s="278" t="s">
        <v>598</v>
      </c>
      <c r="C14" s="280" t="s">
        <v>599</v>
      </c>
      <c r="D14" s="275">
        <f>SUMIFS('Details of IGR'!D$4:D$306,'Details of IGR'!$C$4:$C$306,"TOTAL",'Details of IGR'!$A$4:$A$306,'Sum. Rev.'!$A14)</f>
        <v>1000000</v>
      </c>
      <c r="E14" s="275">
        <f>SUMIFS('Details of IGR'!E$4:E$306,'Details of IGR'!$C$4:$C$306,"TOTAL",'Details of IGR'!$A$4:$A$306,'Sum. Rev.'!$A14)</f>
        <v>2000000</v>
      </c>
      <c r="F14" s="276"/>
      <c r="G14" s="276"/>
      <c r="H14" s="275">
        <f>SUMIFS('Details of IGR'!F$4:F$306,'Details of IGR'!$C$4:$C$306,"TOTAL",'Details of IGR'!$A$4:$A$306,'Sum. Rev.'!$A14)</f>
        <v>48000</v>
      </c>
    </row>
    <row r="15" spans="1:252">
      <c r="A15" s="278" t="s">
        <v>370</v>
      </c>
      <c r="C15" s="280" t="s">
        <v>601</v>
      </c>
      <c r="D15" s="275">
        <f>SUMIFS('Details of IGR'!D$4:D$306,'Details of IGR'!$C$4:$C$306,"TOTAL",'Details of IGR'!$A$4:$A$306,'Sum. Rev.'!$A15)</f>
        <v>400000</v>
      </c>
      <c r="E15" s="275">
        <f>SUMIFS('Details of IGR'!E$4:E$306,'Details of IGR'!$C$4:$C$306,"TOTAL",'Details of IGR'!$A$4:$A$306,'Sum. Rev.'!$A15)</f>
        <v>150000</v>
      </c>
      <c r="F15" s="276"/>
      <c r="G15" s="276"/>
      <c r="H15" s="275">
        <f>SUMIFS('Details of IGR'!F$4:F$306,'Details of IGR'!$C$4:$C$306,"TOTAL",'Details of IGR'!$A$4:$A$306,'Sum. Rev.'!$A15)</f>
        <v>341000</v>
      </c>
    </row>
    <row r="16" spans="1:252">
      <c r="A16" s="278" t="s">
        <v>473</v>
      </c>
      <c r="C16" s="280" t="s">
        <v>472</v>
      </c>
      <c r="D16" s="275">
        <f>SUMIFS('Details of IGR'!D$4:D$306,'Details of IGR'!$C$4:$C$306,"TOTAL",'Details of IGR'!$A$4:$A$306,'Sum. Rev.'!$A16)</f>
        <v>2500000</v>
      </c>
      <c r="E16" s="275">
        <f>SUMIFS('Details of IGR'!E$4:E$306,'Details of IGR'!$C$4:$C$306,"TOTAL",'Details of IGR'!$A$4:$A$306,'Sum. Rev.'!$A16)</f>
        <v>2756000</v>
      </c>
      <c r="F16" s="276"/>
      <c r="G16" s="276"/>
      <c r="H16" s="275">
        <f>SUMIFS('Details of IGR'!F$4:F$306,'Details of IGR'!$C$4:$C$306,"TOTAL",'Details of IGR'!$A$4:$A$306,'Sum. Rev.'!$A16)</f>
        <v>920000</v>
      </c>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7"/>
      <c r="BJ16" s="277"/>
      <c r="BK16" s="277"/>
      <c r="BL16" s="277"/>
      <c r="BM16" s="277"/>
      <c r="BN16" s="277"/>
      <c r="BO16" s="277"/>
      <c r="BP16" s="277"/>
      <c r="BQ16" s="277"/>
      <c r="BR16" s="277"/>
      <c r="BS16" s="277"/>
      <c r="BT16" s="277"/>
      <c r="BU16" s="277"/>
      <c r="BV16" s="277"/>
      <c r="BW16" s="277"/>
      <c r="BX16" s="277"/>
      <c r="BY16" s="277"/>
      <c r="BZ16" s="277"/>
      <c r="CA16" s="277"/>
      <c r="CB16" s="277"/>
      <c r="CC16" s="277"/>
      <c r="CD16" s="277"/>
      <c r="CE16" s="277"/>
      <c r="CF16" s="277"/>
      <c r="CG16" s="277"/>
      <c r="CH16" s="277"/>
      <c r="CI16" s="277"/>
      <c r="CJ16" s="277"/>
      <c r="CK16" s="277"/>
      <c r="CL16" s="277"/>
      <c r="CM16" s="277"/>
      <c r="CN16" s="277"/>
      <c r="CO16" s="277"/>
      <c r="CP16" s="277"/>
      <c r="CQ16" s="277"/>
      <c r="CR16" s="277"/>
      <c r="CS16" s="277"/>
      <c r="CT16" s="277"/>
      <c r="CU16" s="277"/>
      <c r="CV16" s="277"/>
      <c r="CW16" s="277"/>
      <c r="CX16" s="277"/>
      <c r="CY16" s="277"/>
      <c r="CZ16" s="277"/>
      <c r="DA16" s="277"/>
      <c r="DB16" s="277"/>
      <c r="DC16" s="277"/>
      <c r="DD16" s="277"/>
      <c r="DE16" s="277"/>
      <c r="DF16" s="277"/>
      <c r="DG16" s="277"/>
      <c r="DH16" s="277"/>
      <c r="DI16" s="277"/>
      <c r="DJ16" s="277"/>
      <c r="DK16" s="277"/>
      <c r="DL16" s="277"/>
      <c r="DM16" s="277"/>
      <c r="DN16" s="277"/>
      <c r="DO16" s="277"/>
      <c r="DP16" s="277"/>
      <c r="DQ16" s="277"/>
      <c r="DR16" s="277"/>
      <c r="DS16" s="277"/>
      <c r="DT16" s="277"/>
      <c r="DU16" s="277"/>
      <c r="DV16" s="277"/>
      <c r="DW16" s="277"/>
      <c r="DX16" s="277"/>
      <c r="DY16" s="277"/>
      <c r="DZ16" s="277"/>
      <c r="EA16" s="277"/>
      <c r="EB16" s="277"/>
      <c r="EC16" s="277"/>
      <c r="ED16" s="277"/>
      <c r="EE16" s="277"/>
      <c r="EF16" s="277"/>
      <c r="EG16" s="277"/>
      <c r="EH16" s="277"/>
      <c r="EI16" s="277"/>
      <c r="EJ16" s="277"/>
      <c r="EK16" s="277"/>
      <c r="EL16" s="277"/>
      <c r="EM16" s="277"/>
      <c r="EN16" s="277"/>
      <c r="EO16" s="277"/>
      <c r="EP16" s="277"/>
      <c r="EQ16" s="277"/>
      <c r="ER16" s="277"/>
      <c r="ES16" s="277"/>
      <c r="ET16" s="277"/>
      <c r="EU16" s="277"/>
      <c r="EV16" s="277"/>
      <c r="EW16" s="277"/>
      <c r="EX16" s="277"/>
      <c r="EY16" s="277"/>
      <c r="EZ16" s="277"/>
      <c r="FA16" s="277"/>
      <c r="FB16" s="277"/>
      <c r="FC16" s="277"/>
      <c r="FD16" s="277"/>
      <c r="FE16" s="277"/>
      <c r="FF16" s="277"/>
      <c r="FG16" s="277"/>
      <c r="FH16" s="277"/>
      <c r="FI16" s="277"/>
      <c r="FJ16" s="277"/>
      <c r="FK16" s="277"/>
      <c r="FL16" s="277"/>
      <c r="FM16" s="277"/>
      <c r="FN16" s="277"/>
      <c r="FO16" s="277"/>
      <c r="FP16" s="277"/>
      <c r="FQ16" s="277"/>
      <c r="FR16" s="277"/>
      <c r="FS16" s="277"/>
      <c r="FT16" s="277"/>
      <c r="FU16" s="277"/>
      <c r="FV16" s="277"/>
      <c r="FW16" s="277"/>
      <c r="FX16" s="277"/>
      <c r="FY16" s="277"/>
      <c r="FZ16" s="277"/>
      <c r="GA16" s="277"/>
      <c r="GB16" s="277"/>
      <c r="GC16" s="277"/>
      <c r="GD16" s="277"/>
      <c r="GE16" s="277"/>
      <c r="GF16" s="277"/>
      <c r="GG16" s="277"/>
      <c r="GH16" s="277"/>
      <c r="GI16" s="277"/>
      <c r="GJ16" s="277"/>
      <c r="GK16" s="277"/>
      <c r="GL16" s="277"/>
      <c r="GM16" s="277"/>
      <c r="GN16" s="277"/>
      <c r="GO16" s="277"/>
      <c r="GP16" s="277"/>
      <c r="GQ16" s="277"/>
      <c r="GR16" s="277"/>
      <c r="GS16" s="277"/>
      <c r="GT16" s="277"/>
      <c r="GU16" s="277"/>
      <c r="GV16" s="277"/>
      <c r="GW16" s="277"/>
      <c r="GX16" s="277"/>
      <c r="GY16" s="277"/>
      <c r="GZ16" s="277"/>
      <c r="HA16" s="277"/>
      <c r="HB16" s="277"/>
      <c r="HC16" s="277"/>
      <c r="HD16" s="277"/>
      <c r="HE16" s="277"/>
      <c r="HF16" s="277"/>
      <c r="HG16" s="277"/>
      <c r="HH16" s="277"/>
      <c r="HI16" s="277"/>
      <c r="HJ16" s="277"/>
      <c r="HK16" s="277"/>
      <c r="HL16" s="277"/>
      <c r="HM16" s="277"/>
      <c r="HN16" s="277"/>
      <c r="HO16" s="277"/>
      <c r="HP16" s="277"/>
      <c r="HQ16" s="277"/>
      <c r="HR16" s="277"/>
      <c r="HS16" s="277"/>
      <c r="HT16" s="277"/>
      <c r="HU16" s="277"/>
      <c r="HV16" s="277"/>
      <c r="HW16" s="277"/>
      <c r="HX16" s="277"/>
      <c r="HY16" s="277"/>
      <c r="HZ16" s="277"/>
      <c r="IA16" s="277"/>
      <c r="IB16" s="277"/>
      <c r="IC16" s="277"/>
      <c r="ID16" s="277"/>
      <c r="IE16" s="277"/>
      <c r="IF16" s="277"/>
      <c r="IG16" s="277"/>
      <c r="IH16" s="277"/>
      <c r="II16" s="277"/>
      <c r="IJ16" s="277"/>
      <c r="IK16" s="277"/>
      <c r="IL16" s="277"/>
      <c r="IM16" s="277"/>
      <c r="IN16" s="277"/>
      <c r="IO16" s="277"/>
      <c r="IP16" s="277"/>
      <c r="IQ16" s="277"/>
      <c r="IR16" s="277"/>
    </row>
    <row r="17" spans="1:252">
      <c r="A17" s="281" t="s">
        <v>474</v>
      </c>
      <c r="C17" s="280" t="s">
        <v>602</v>
      </c>
      <c r="D17" s="275">
        <f>SUMIFS('Details of IGR'!D$4:D$306,'Details of IGR'!$C$4:$C$306,"TOTAL",'Details of IGR'!$A$4:$A$306,'Sum. Rev.'!$A17)</f>
        <v>294000</v>
      </c>
      <c r="E17" s="275">
        <f>SUMIFS('Details of IGR'!E$4:E$306,'Details of IGR'!$C$4:$C$306,"TOTAL",'Details of IGR'!$A$4:$A$306,'Sum. Rev.'!$A17)</f>
        <v>294000</v>
      </c>
      <c r="F17" s="276"/>
      <c r="G17" s="276"/>
      <c r="H17" s="275">
        <f>SUMIFS('Details of IGR'!F$4:F$306,'Details of IGR'!$C$4:$C$306,"TOTAL",'Details of IGR'!$A$4:$A$306,'Sum. Rev.'!$A17)</f>
        <v>0</v>
      </c>
    </row>
    <row r="18" spans="1:252" s="277" customFormat="1">
      <c r="A18" s="281" t="s">
        <v>361</v>
      </c>
      <c r="B18" s="279"/>
      <c r="C18" s="280" t="s">
        <v>1057</v>
      </c>
      <c r="D18" s="275">
        <f>SUMIFS('Details of IGR'!D$4:D$306,'Details of IGR'!$C$4:$C$306,"TOTAL",'Details of IGR'!$A$4:$A$306,'Sum. Rev.'!$A18)</f>
        <v>161482668</v>
      </c>
      <c r="E18" s="275">
        <f>SUMIFS('Details of IGR'!E$4:E$306,'Details of IGR'!$C$4:$C$306,"TOTAL",'Details of IGR'!$A$4:$A$306,'Sum. Rev.'!$A18)</f>
        <v>270800000</v>
      </c>
      <c r="F18" s="276"/>
      <c r="G18" s="276"/>
      <c r="H18" s="275">
        <f>SUMIFS('Details of IGR'!F$4:F$306,'Details of IGR'!$C$4:$C$306,"TOTAL",'Details of IGR'!$A$4:$A$306,'Sum. Rev.'!$A18)</f>
        <v>31370000</v>
      </c>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c r="DI18" s="267"/>
      <c r="DJ18" s="267"/>
      <c r="DK18" s="267"/>
      <c r="DL18" s="267"/>
      <c r="DM18" s="267"/>
      <c r="DN18" s="267"/>
      <c r="DO18" s="267"/>
      <c r="DP18" s="267"/>
      <c r="DQ18" s="267"/>
      <c r="DR18" s="267"/>
      <c r="DS18" s="267"/>
      <c r="DT18" s="267"/>
      <c r="DU18" s="267"/>
      <c r="DV18" s="267"/>
      <c r="DW18" s="267"/>
      <c r="DX18" s="267"/>
      <c r="DY18" s="267"/>
      <c r="DZ18" s="267"/>
      <c r="EA18" s="267"/>
      <c r="EB18" s="267"/>
      <c r="EC18" s="267"/>
      <c r="ED18" s="267"/>
      <c r="EE18" s="267"/>
      <c r="EF18" s="267"/>
      <c r="EG18" s="267"/>
      <c r="EH18" s="267"/>
      <c r="EI18" s="267"/>
      <c r="EJ18" s="267"/>
      <c r="EK18" s="267"/>
      <c r="EL18" s="267"/>
      <c r="EM18" s="267"/>
      <c r="EN18" s="267"/>
      <c r="EO18" s="267"/>
      <c r="EP18" s="267"/>
      <c r="EQ18" s="267"/>
      <c r="ER18" s="267"/>
      <c r="ES18" s="267"/>
      <c r="ET18" s="267"/>
      <c r="EU18" s="267"/>
      <c r="EV18" s="267"/>
      <c r="EW18" s="267"/>
      <c r="EX18" s="267"/>
      <c r="EY18" s="267"/>
      <c r="EZ18" s="267"/>
      <c r="FA18" s="267"/>
      <c r="FB18" s="267"/>
      <c r="FC18" s="267"/>
      <c r="FD18" s="267"/>
      <c r="FE18" s="267"/>
      <c r="FF18" s="267"/>
      <c r="FG18" s="267"/>
      <c r="FH18" s="267"/>
      <c r="FI18" s="267"/>
      <c r="FJ18" s="267"/>
      <c r="FK18" s="267"/>
      <c r="FL18" s="267"/>
      <c r="FM18" s="267"/>
      <c r="FN18" s="267"/>
      <c r="FO18" s="267"/>
      <c r="FP18" s="267"/>
      <c r="FQ18" s="267"/>
      <c r="FR18" s="267"/>
      <c r="FS18" s="267"/>
      <c r="FT18" s="267"/>
      <c r="FU18" s="267"/>
      <c r="FV18" s="267"/>
      <c r="FW18" s="267"/>
      <c r="FX18" s="267"/>
      <c r="FY18" s="267"/>
      <c r="FZ18" s="267"/>
      <c r="GA18" s="267"/>
      <c r="GB18" s="267"/>
      <c r="GC18" s="267"/>
      <c r="GD18" s="267"/>
      <c r="GE18" s="267"/>
      <c r="GF18" s="267"/>
      <c r="GG18" s="267"/>
      <c r="GH18" s="267"/>
      <c r="GI18" s="267"/>
      <c r="GJ18" s="267"/>
      <c r="GK18" s="267"/>
      <c r="GL18" s="267"/>
      <c r="GM18" s="267"/>
      <c r="GN18" s="267"/>
      <c r="GO18" s="267"/>
      <c r="GP18" s="267"/>
      <c r="GQ18" s="267"/>
      <c r="GR18" s="267"/>
      <c r="GS18" s="267"/>
      <c r="GT18" s="267"/>
      <c r="GU18" s="267"/>
      <c r="GV18" s="267"/>
      <c r="GW18" s="267"/>
      <c r="GX18" s="267"/>
      <c r="GY18" s="267"/>
      <c r="GZ18" s="267"/>
      <c r="HA18" s="267"/>
      <c r="HB18" s="267"/>
      <c r="HC18" s="267"/>
      <c r="HD18" s="267"/>
      <c r="HE18" s="267"/>
      <c r="HF18" s="267"/>
      <c r="HG18" s="267"/>
      <c r="HH18" s="267"/>
      <c r="HI18" s="267"/>
      <c r="HJ18" s="267"/>
      <c r="HK18" s="267"/>
      <c r="HL18" s="267"/>
      <c r="HM18" s="267"/>
      <c r="HN18" s="267"/>
      <c r="HO18" s="267"/>
      <c r="HP18" s="267"/>
      <c r="HQ18" s="267"/>
      <c r="HR18" s="267"/>
      <c r="HS18" s="267"/>
      <c r="HT18" s="267"/>
      <c r="HU18" s="267"/>
      <c r="HV18" s="267"/>
      <c r="HW18" s="267"/>
      <c r="HX18" s="267"/>
      <c r="HY18" s="267"/>
      <c r="HZ18" s="267"/>
      <c r="IA18" s="267"/>
      <c r="IB18" s="267"/>
      <c r="IC18" s="267"/>
      <c r="ID18" s="267"/>
      <c r="IE18" s="267"/>
      <c r="IF18" s="267"/>
      <c r="IG18" s="267"/>
      <c r="IH18" s="267"/>
      <c r="II18" s="267"/>
      <c r="IJ18" s="267"/>
      <c r="IK18" s="267"/>
      <c r="IL18" s="267"/>
      <c r="IM18" s="267"/>
      <c r="IN18" s="267"/>
      <c r="IO18" s="267"/>
      <c r="IP18" s="267"/>
      <c r="IQ18" s="267"/>
      <c r="IR18" s="267"/>
    </row>
    <row r="19" spans="1:252">
      <c r="A19" s="281" t="s">
        <v>420</v>
      </c>
      <c r="C19" s="280" t="s">
        <v>618</v>
      </c>
      <c r="D19" s="275">
        <f>SUMIFS('Details of IGR'!D$4:D$306,'Details of IGR'!$C$4:$C$306,"TOTAL",'Details of IGR'!$A$4:$A$306,'Sum. Rev.'!$A19)</f>
        <v>700000</v>
      </c>
      <c r="E19" s="275">
        <f>SUMIFS('Details of IGR'!E$4:E$306,'Details of IGR'!$C$4:$C$306,"TOTAL",'Details of IGR'!$A$4:$A$306,'Sum. Rev.'!$A19)</f>
        <v>2000000</v>
      </c>
      <c r="F19" s="276"/>
      <c r="G19" s="276"/>
      <c r="H19" s="275">
        <f>SUMIFS('Details of IGR'!F$4:F$306,'Details of IGR'!$C$4:$C$306,"TOTAL",'Details of IGR'!$A$4:$A$306,'Sum. Rev.'!$A19)</f>
        <v>170000</v>
      </c>
    </row>
    <row r="20" spans="1:252">
      <c r="A20" s="281" t="s">
        <v>250</v>
      </c>
      <c r="C20" s="280" t="s">
        <v>219</v>
      </c>
      <c r="D20" s="275">
        <f>SUMIFS('Details of IGR'!D$4:D$306,'Details of IGR'!$C$4:$C$306,"TOTAL",'Details of IGR'!$A$4:$A$306,'Sum. Rev.'!$A20)</f>
        <v>15000000</v>
      </c>
      <c r="E20" s="275">
        <f>SUMIFS('Details of IGR'!E$4:E$306,'Details of IGR'!$C$4:$C$306,"TOTAL",'Details of IGR'!$A$4:$A$306,'Sum. Rev.'!$A20)</f>
        <v>30000000</v>
      </c>
      <c r="F20" s="276"/>
      <c r="G20" s="276"/>
      <c r="H20" s="275">
        <f>SUMIFS('Details of IGR'!F$4:F$306,'Details of IGR'!$C$4:$C$306,"TOTAL",'Details of IGR'!$A$4:$A$306,'Sum. Rev.'!$A20)</f>
        <v>885000</v>
      </c>
    </row>
    <row r="21" spans="1:252">
      <c r="A21" s="282" t="s">
        <v>623</v>
      </c>
      <c r="C21" s="280" t="s">
        <v>624</v>
      </c>
      <c r="D21" s="275">
        <f>SUMIFS('Details of IGR'!D$4:D$306,'Details of IGR'!$C$4:$C$306,"TOTAL",'Details of IGR'!$A$4:$A$306,'Sum. Rev.'!$A21)</f>
        <v>715100000</v>
      </c>
      <c r="E21" s="275">
        <f>SUMIFS('Details of IGR'!E$4:E$306,'Details of IGR'!$C$4:$C$306,"TOTAL",'Details of IGR'!$A$4:$A$306,'Sum. Rev.'!$A21)</f>
        <v>762975000</v>
      </c>
      <c r="F21" s="276"/>
      <c r="G21" s="276"/>
      <c r="H21" s="275">
        <f>SUMIFS('Details of IGR'!F$4:F$306,'Details of IGR'!$C$4:$C$306,"TOTAL",'Details of IGR'!$A$4:$A$306,'Sum. Rev.'!$A21)</f>
        <v>275883313</v>
      </c>
    </row>
    <row r="22" spans="1:252" s="277" customFormat="1">
      <c r="A22" s="278" t="s">
        <v>630</v>
      </c>
      <c r="B22" s="279"/>
      <c r="C22" s="280" t="s">
        <v>631</v>
      </c>
      <c r="D22" s="275">
        <f>SUMIFS('Details of IGR'!D$4:D$306,'Details of IGR'!$C$4:$C$306,"TOTAL",'Details of IGR'!$A$4:$A$306,'Sum. Rev.'!$A22)</f>
        <v>3598700000</v>
      </c>
      <c r="E22" s="275">
        <f>SUMIFS('Details of IGR'!E$4:E$306,'Details of IGR'!$C$4:$C$306,"TOTAL",'Details of IGR'!$A$4:$A$306,'Sum. Rev.'!$A22)</f>
        <v>3048234305</v>
      </c>
      <c r="F22" s="276"/>
      <c r="G22" s="276"/>
      <c r="H22" s="275">
        <f>SUMIFS('Details of IGR'!F$4:F$306,'Details of IGR'!$C$4:$C$306,"TOTAL",'Details of IGR'!$A$4:$A$306,'Sum. Rev.'!$A22)</f>
        <v>2305177595</v>
      </c>
    </row>
    <row r="23" spans="1:252">
      <c r="A23" s="278" t="s">
        <v>49</v>
      </c>
      <c r="C23" s="280" t="s">
        <v>50</v>
      </c>
      <c r="D23" s="275">
        <f>SUMIFS('Details of IGR'!D$4:D$306,'Details of IGR'!$C$4:$C$306,"TOTAL",'Details of IGR'!$A$4:$A$306,'Sum. Rev.'!$A23)</f>
        <v>78070000</v>
      </c>
      <c r="E23" s="275">
        <f>SUMIFS('Details of IGR'!E$4:E$306,'Details of IGR'!$C$4:$C$306,"TOTAL",'Details of IGR'!$A$4:$A$306,'Sum. Rev.'!$A23)</f>
        <v>15000000</v>
      </c>
      <c r="F23" s="276"/>
      <c r="G23" s="276"/>
      <c r="H23" s="275">
        <f>SUMIFS('Details of IGR'!F$4:F$306,'Details of IGR'!$C$4:$C$306,"TOTAL",'Details of IGR'!$A$4:$A$306,'Sum. Rev.'!$A23)</f>
        <v>47152223</v>
      </c>
    </row>
    <row r="24" spans="1:252">
      <c r="A24" s="283" t="s">
        <v>647</v>
      </c>
      <c r="C24" s="280" t="s">
        <v>648</v>
      </c>
      <c r="D24" s="275">
        <f>SUMIFS('Details of IGR'!D$4:D$306,'Details of IGR'!$C$4:$C$306,"TOTAL",'Details of IGR'!$A$4:$A$306,'Sum. Rev.'!$A24)</f>
        <v>0</v>
      </c>
      <c r="E24" s="275">
        <f>SUMIFS('Details of IGR'!E$4:E$306,'Details of IGR'!$C$4:$C$306,"TOTAL",'Details of IGR'!$A$4:$A$306,'Sum. Rev.'!$A24)</f>
        <v>0</v>
      </c>
      <c r="F24" s="276"/>
      <c r="G24" s="276"/>
      <c r="H24" s="275">
        <f>SUMIFS('Details of IGR'!F$4:F$306,'Details of IGR'!$C$4:$C$306,"TOTAL",'Details of IGR'!$A$4:$A$306,'Sum. Rev.'!$A24)</f>
        <v>25000000</v>
      </c>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7"/>
      <c r="BG24" s="277"/>
      <c r="BH24" s="277"/>
      <c r="BI24" s="277"/>
      <c r="BJ24" s="277"/>
      <c r="BK24" s="277"/>
      <c r="BL24" s="277"/>
      <c r="BM24" s="277"/>
      <c r="BN24" s="277"/>
      <c r="BO24" s="277"/>
      <c r="BP24" s="277"/>
      <c r="BQ24" s="277"/>
      <c r="BR24" s="277"/>
      <c r="BS24" s="277"/>
      <c r="BT24" s="277"/>
      <c r="BU24" s="277"/>
      <c r="BV24" s="277"/>
      <c r="BW24" s="277"/>
      <c r="BX24" s="277"/>
      <c r="BY24" s="277"/>
      <c r="BZ24" s="277"/>
      <c r="CA24" s="277"/>
      <c r="CB24" s="277"/>
      <c r="CC24" s="277"/>
      <c r="CD24" s="277"/>
      <c r="CE24" s="277"/>
      <c r="CF24" s="277"/>
      <c r="CG24" s="277"/>
      <c r="CH24" s="277"/>
      <c r="CI24" s="277"/>
      <c r="CJ24" s="277"/>
      <c r="CK24" s="277"/>
      <c r="CL24" s="277"/>
      <c r="CM24" s="277"/>
      <c r="CN24" s="277"/>
      <c r="CO24" s="277"/>
      <c r="CP24" s="277"/>
      <c r="CQ24" s="277"/>
      <c r="CR24" s="277"/>
      <c r="CS24" s="277"/>
      <c r="CT24" s="277"/>
      <c r="CU24" s="277"/>
      <c r="CV24" s="277"/>
      <c r="CW24" s="277"/>
      <c r="CX24" s="277"/>
      <c r="CY24" s="277"/>
      <c r="CZ24" s="277"/>
      <c r="DA24" s="277"/>
      <c r="DB24" s="277"/>
      <c r="DC24" s="277"/>
      <c r="DD24" s="277"/>
      <c r="DE24" s="277"/>
      <c r="DF24" s="277"/>
      <c r="DG24" s="277"/>
      <c r="DH24" s="277"/>
      <c r="DI24" s="277"/>
      <c r="DJ24" s="277"/>
      <c r="DK24" s="277"/>
      <c r="DL24" s="277"/>
      <c r="DM24" s="277"/>
      <c r="DN24" s="277"/>
      <c r="DO24" s="277"/>
      <c r="DP24" s="277"/>
      <c r="DQ24" s="277"/>
      <c r="DR24" s="277"/>
      <c r="DS24" s="277"/>
      <c r="DT24" s="277"/>
      <c r="DU24" s="277"/>
      <c r="DV24" s="277"/>
      <c r="DW24" s="277"/>
      <c r="DX24" s="277"/>
      <c r="DY24" s="277"/>
      <c r="DZ24" s="277"/>
      <c r="EA24" s="277"/>
      <c r="EB24" s="277"/>
      <c r="EC24" s="277"/>
      <c r="ED24" s="277"/>
      <c r="EE24" s="277"/>
      <c r="EF24" s="277"/>
      <c r="EG24" s="277"/>
      <c r="EH24" s="277"/>
      <c r="EI24" s="277"/>
      <c r="EJ24" s="277"/>
      <c r="EK24" s="277"/>
      <c r="EL24" s="277"/>
      <c r="EM24" s="277"/>
      <c r="EN24" s="277"/>
      <c r="EO24" s="277"/>
      <c r="EP24" s="277"/>
      <c r="EQ24" s="277"/>
      <c r="ER24" s="277"/>
      <c r="ES24" s="277"/>
      <c r="ET24" s="277"/>
      <c r="EU24" s="277"/>
      <c r="EV24" s="277"/>
      <c r="EW24" s="277"/>
      <c r="EX24" s="277"/>
      <c r="EY24" s="277"/>
      <c r="EZ24" s="277"/>
      <c r="FA24" s="277"/>
      <c r="FB24" s="277"/>
      <c r="FC24" s="277"/>
      <c r="FD24" s="277"/>
      <c r="FE24" s="277"/>
      <c r="FF24" s="277"/>
      <c r="FG24" s="277"/>
      <c r="FH24" s="277"/>
      <c r="FI24" s="277"/>
      <c r="FJ24" s="277"/>
      <c r="FK24" s="277"/>
      <c r="FL24" s="277"/>
      <c r="FM24" s="277"/>
      <c r="FN24" s="277"/>
      <c r="FO24" s="277"/>
      <c r="FP24" s="277"/>
      <c r="FQ24" s="277"/>
      <c r="FR24" s="277"/>
      <c r="FS24" s="277"/>
      <c r="FT24" s="277"/>
      <c r="FU24" s="277"/>
      <c r="FV24" s="277"/>
      <c r="FW24" s="277"/>
      <c r="FX24" s="277"/>
      <c r="FY24" s="277"/>
      <c r="FZ24" s="277"/>
      <c r="GA24" s="277"/>
      <c r="GB24" s="277"/>
      <c r="GC24" s="277"/>
      <c r="GD24" s="277"/>
      <c r="GE24" s="277"/>
      <c r="GF24" s="277"/>
      <c r="GG24" s="277"/>
      <c r="GH24" s="277"/>
      <c r="GI24" s="277"/>
      <c r="GJ24" s="277"/>
      <c r="GK24" s="277"/>
      <c r="GL24" s="277"/>
      <c r="GM24" s="277"/>
      <c r="GN24" s="277"/>
      <c r="GO24" s="277"/>
      <c r="GP24" s="277"/>
      <c r="GQ24" s="277"/>
      <c r="GR24" s="277"/>
      <c r="GS24" s="277"/>
      <c r="GT24" s="277"/>
      <c r="GU24" s="277"/>
      <c r="GV24" s="277"/>
      <c r="GW24" s="277"/>
      <c r="GX24" s="277"/>
      <c r="GY24" s="277"/>
      <c r="GZ24" s="277"/>
      <c r="HA24" s="277"/>
      <c r="HB24" s="277"/>
      <c r="HC24" s="277"/>
      <c r="HD24" s="277"/>
      <c r="HE24" s="277"/>
      <c r="HF24" s="277"/>
      <c r="HG24" s="277"/>
      <c r="HH24" s="277"/>
      <c r="HI24" s="277"/>
      <c r="HJ24" s="277"/>
      <c r="HK24" s="277"/>
      <c r="HL24" s="277"/>
      <c r="HM24" s="277"/>
      <c r="HN24" s="277"/>
      <c r="HO24" s="277"/>
      <c r="HP24" s="277"/>
      <c r="HQ24" s="277"/>
      <c r="HR24" s="277"/>
      <c r="HS24" s="277"/>
      <c r="HT24" s="277"/>
      <c r="HU24" s="277"/>
      <c r="HV24" s="277"/>
      <c r="HW24" s="277"/>
      <c r="HX24" s="277"/>
      <c r="HY24" s="277"/>
      <c r="HZ24" s="277"/>
      <c r="IA24" s="277"/>
      <c r="IB24" s="277"/>
      <c r="IC24" s="277"/>
      <c r="ID24" s="277"/>
      <c r="IE24" s="277"/>
      <c r="IF24" s="277"/>
      <c r="IG24" s="277"/>
      <c r="IH24" s="277"/>
      <c r="II24" s="277"/>
      <c r="IJ24" s="277"/>
      <c r="IK24" s="277"/>
      <c r="IL24" s="277"/>
      <c r="IM24" s="277"/>
      <c r="IN24" s="277"/>
      <c r="IO24" s="277"/>
      <c r="IP24" s="277"/>
      <c r="IQ24" s="277"/>
      <c r="IR24" s="277"/>
    </row>
    <row r="25" spans="1:252">
      <c r="A25" s="278" t="s">
        <v>645</v>
      </c>
      <c r="C25" s="280" t="s">
        <v>646</v>
      </c>
      <c r="D25" s="275">
        <f>SUMIFS('Details of IGR'!D$4:D$306,'Details of IGR'!$C$4:$C$306,"TOTAL",'Details of IGR'!$A$4:$A$306,'Sum. Rev.'!$A25)</f>
        <v>2000000</v>
      </c>
      <c r="E25" s="275">
        <f>SUMIFS('Details of IGR'!E$4:E$306,'Details of IGR'!$C$4:$C$306,"TOTAL",'Details of IGR'!$A$4:$A$306,'Sum. Rev.'!$A25)</f>
        <v>2000000</v>
      </c>
      <c r="F25" s="276"/>
      <c r="G25" s="276"/>
      <c r="H25" s="275">
        <f>SUMIFS('Details of IGR'!F$4:F$306,'Details of IGR'!$C$4:$C$306,"TOTAL",'Details of IGR'!$A$4:$A$306,'Sum. Rev.'!$A25)</f>
        <v>31000</v>
      </c>
    </row>
    <row r="26" spans="1:252" s="277" customFormat="1">
      <c r="A26" s="278" t="s">
        <v>476</v>
      </c>
      <c r="B26" s="279"/>
      <c r="C26" s="280" t="s">
        <v>480</v>
      </c>
      <c r="D26" s="275">
        <f>SUMIFS('Details of IGR'!D$4:D$306,'Details of IGR'!$C$4:$C$306,"TOTAL",'Details of IGR'!$A$4:$A$306,'Sum. Rev.'!$A26)</f>
        <v>7000000</v>
      </c>
      <c r="E26" s="275">
        <f>SUMIFS('Details of IGR'!E$4:E$306,'Details of IGR'!$C$4:$C$306,"TOTAL",'Details of IGR'!$A$4:$A$306,'Sum. Rev.'!$A26)</f>
        <v>2000000</v>
      </c>
      <c r="F26" s="276"/>
      <c r="G26" s="276"/>
      <c r="H26" s="275">
        <f>SUMIFS('Details of IGR'!F$4:F$306,'Details of IGR'!$C$4:$C$306,"TOTAL",'Details of IGR'!$A$4:$A$306,'Sum. Rev.'!$A26)</f>
        <v>5309750</v>
      </c>
    </row>
    <row r="27" spans="1:252">
      <c r="A27" s="278" t="s">
        <v>0</v>
      </c>
      <c r="C27" s="280" t="s">
        <v>650</v>
      </c>
      <c r="D27" s="275">
        <f>SUMIFS('Details of IGR'!D$4:D$306,'Details of IGR'!$C$4:$C$306,"TOTAL",'Details of IGR'!$A$4:$A$306,'Sum. Rev.'!$A27)</f>
        <v>21050000</v>
      </c>
      <c r="E27" s="275">
        <f>SUMIFS('Details of IGR'!E$4:E$306,'Details of IGR'!$C$4:$C$306,"TOTAL",'Details of IGR'!$A$4:$A$306,'Sum. Rev.'!$A27)</f>
        <v>16553000</v>
      </c>
      <c r="F27" s="276"/>
      <c r="G27" s="276"/>
      <c r="H27" s="275">
        <f>SUMIFS('Details of IGR'!F$4:F$306,'Details of IGR'!$C$4:$C$306,"TOTAL",'Details of IGR'!$A$4:$A$306,'Sum. Rev.'!$A27)</f>
        <v>11710000</v>
      </c>
    </row>
    <row r="28" spans="1:252">
      <c r="A28" s="273" t="s">
        <v>1181</v>
      </c>
      <c r="C28" s="280" t="s">
        <v>656</v>
      </c>
      <c r="D28" s="275">
        <f>SUMIFS('Details of IGR'!D$4:D$306,'Details of IGR'!$C$4:$C$306,"TOTAL",'Details of IGR'!$A$4:$A$306,'Sum. Rev.'!$A28)</f>
        <v>3000000</v>
      </c>
      <c r="E28" s="275">
        <f>SUMIFS('Details of IGR'!E$4:E$306,'Details of IGR'!$C$4:$C$306,"TOTAL",'Details of IGR'!$A$4:$A$306,'Sum. Rev.'!$A28)</f>
        <v>3000000</v>
      </c>
      <c r="F28" s="276"/>
      <c r="G28" s="276"/>
      <c r="H28" s="275">
        <f>SUMIFS('Details of IGR'!F$4:F$306,'Details of IGR'!$C$4:$C$306,"TOTAL",'Details of IGR'!$A$4:$A$306,'Sum. Rev.'!$A28)</f>
        <v>1287000</v>
      </c>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7"/>
      <c r="BN28" s="277"/>
      <c r="BO28" s="277"/>
      <c r="BP28" s="277"/>
      <c r="BQ28" s="277"/>
      <c r="BR28" s="277"/>
      <c r="BS28" s="277"/>
      <c r="BT28" s="277"/>
      <c r="BU28" s="277"/>
      <c r="BV28" s="277"/>
      <c r="BW28" s="277"/>
      <c r="BX28" s="277"/>
      <c r="BY28" s="277"/>
      <c r="BZ28" s="277"/>
      <c r="CA28" s="277"/>
      <c r="CB28" s="277"/>
      <c r="CC28" s="277"/>
      <c r="CD28" s="277"/>
      <c r="CE28" s="277"/>
      <c r="CF28" s="277"/>
      <c r="CG28" s="277"/>
      <c r="CH28" s="277"/>
      <c r="CI28" s="277"/>
      <c r="CJ28" s="277"/>
      <c r="CK28" s="277"/>
      <c r="CL28" s="277"/>
      <c r="CM28" s="277"/>
      <c r="CN28" s="277"/>
      <c r="CO28" s="277"/>
      <c r="CP28" s="277"/>
      <c r="CQ28" s="277"/>
      <c r="CR28" s="277"/>
      <c r="CS28" s="277"/>
      <c r="CT28" s="277"/>
      <c r="CU28" s="277"/>
      <c r="CV28" s="277"/>
      <c r="CW28" s="277"/>
      <c r="CX28" s="277"/>
      <c r="CY28" s="277"/>
      <c r="CZ28" s="277"/>
      <c r="DA28" s="277"/>
      <c r="DB28" s="277"/>
      <c r="DC28" s="277"/>
      <c r="DD28" s="277"/>
      <c r="DE28" s="277"/>
      <c r="DF28" s="277"/>
      <c r="DG28" s="277"/>
      <c r="DH28" s="277"/>
      <c r="DI28" s="277"/>
      <c r="DJ28" s="277"/>
      <c r="DK28" s="277"/>
      <c r="DL28" s="277"/>
      <c r="DM28" s="277"/>
      <c r="DN28" s="277"/>
      <c r="DO28" s="277"/>
      <c r="DP28" s="277"/>
      <c r="DQ28" s="277"/>
      <c r="DR28" s="277"/>
      <c r="DS28" s="277"/>
      <c r="DT28" s="277"/>
      <c r="DU28" s="277"/>
      <c r="DV28" s="277"/>
      <c r="DW28" s="277"/>
      <c r="DX28" s="277"/>
      <c r="DY28" s="277"/>
      <c r="DZ28" s="277"/>
      <c r="EA28" s="277"/>
      <c r="EB28" s="277"/>
      <c r="EC28" s="277"/>
      <c r="ED28" s="277"/>
      <c r="EE28" s="277"/>
      <c r="EF28" s="277"/>
      <c r="EG28" s="277"/>
      <c r="EH28" s="277"/>
      <c r="EI28" s="277"/>
      <c r="EJ28" s="277"/>
      <c r="EK28" s="277"/>
      <c r="EL28" s="277"/>
      <c r="EM28" s="277"/>
      <c r="EN28" s="277"/>
      <c r="EO28" s="277"/>
      <c r="EP28" s="277"/>
      <c r="EQ28" s="277"/>
      <c r="ER28" s="277"/>
      <c r="ES28" s="277"/>
      <c r="ET28" s="277"/>
      <c r="EU28" s="277"/>
      <c r="EV28" s="277"/>
      <c r="EW28" s="277"/>
      <c r="EX28" s="277"/>
      <c r="EY28" s="277"/>
      <c r="EZ28" s="277"/>
      <c r="FA28" s="277"/>
      <c r="FB28" s="277"/>
      <c r="FC28" s="277"/>
      <c r="FD28" s="277"/>
      <c r="FE28" s="277"/>
      <c r="FF28" s="277"/>
      <c r="FG28" s="277"/>
      <c r="FH28" s="277"/>
      <c r="FI28" s="277"/>
      <c r="FJ28" s="277"/>
      <c r="FK28" s="277"/>
      <c r="FL28" s="277"/>
      <c r="FM28" s="277"/>
      <c r="FN28" s="277"/>
      <c r="FO28" s="277"/>
      <c r="FP28" s="277"/>
      <c r="FQ28" s="277"/>
      <c r="FR28" s="277"/>
      <c r="FS28" s="277"/>
      <c r="FT28" s="277"/>
      <c r="FU28" s="277"/>
      <c r="FV28" s="277"/>
      <c r="FW28" s="277"/>
      <c r="FX28" s="277"/>
      <c r="FY28" s="277"/>
      <c r="FZ28" s="277"/>
      <c r="GA28" s="277"/>
      <c r="GB28" s="277"/>
      <c r="GC28" s="277"/>
      <c r="GD28" s="277"/>
      <c r="GE28" s="277"/>
      <c r="GF28" s="277"/>
      <c r="GG28" s="277"/>
      <c r="GH28" s="277"/>
      <c r="GI28" s="277"/>
      <c r="GJ28" s="277"/>
      <c r="GK28" s="277"/>
      <c r="GL28" s="277"/>
      <c r="GM28" s="277"/>
      <c r="GN28" s="277"/>
      <c r="GO28" s="277"/>
      <c r="GP28" s="277"/>
      <c r="GQ28" s="277"/>
      <c r="GR28" s="277"/>
      <c r="GS28" s="277"/>
      <c r="GT28" s="277"/>
      <c r="GU28" s="277"/>
      <c r="GV28" s="277"/>
      <c r="GW28" s="277"/>
      <c r="GX28" s="277"/>
      <c r="GY28" s="277"/>
      <c r="GZ28" s="277"/>
      <c r="HA28" s="277"/>
      <c r="HB28" s="277"/>
      <c r="HC28" s="277"/>
      <c r="HD28" s="277"/>
      <c r="HE28" s="277"/>
      <c r="HF28" s="277"/>
      <c r="HG28" s="277"/>
      <c r="HH28" s="277"/>
      <c r="HI28" s="277"/>
      <c r="HJ28" s="277"/>
      <c r="HK28" s="277"/>
      <c r="HL28" s="277"/>
      <c r="HM28" s="277"/>
      <c r="HN28" s="277"/>
      <c r="HO28" s="277"/>
      <c r="HP28" s="277"/>
      <c r="HQ28" s="277"/>
      <c r="HR28" s="277"/>
      <c r="HS28" s="277"/>
      <c r="HT28" s="277"/>
      <c r="HU28" s="277"/>
      <c r="HV28" s="277"/>
      <c r="HW28" s="277"/>
      <c r="HX28" s="277"/>
      <c r="HY28" s="277"/>
      <c r="HZ28" s="277"/>
      <c r="IA28" s="277"/>
      <c r="IB28" s="277"/>
      <c r="IC28" s="277"/>
      <c r="ID28" s="277"/>
      <c r="IE28" s="277"/>
      <c r="IF28" s="277"/>
      <c r="IG28" s="277"/>
      <c r="IH28" s="277"/>
      <c r="II28" s="277"/>
      <c r="IJ28" s="277"/>
      <c r="IK28" s="277"/>
      <c r="IL28" s="277"/>
      <c r="IM28" s="277"/>
      <c r="IN28" s="277"/>
      <c r="IO28" s="277"/>
      <c r="IP28" s="277"/>
      <c r="IQ28" s="277"/>
      <c r="IR28" s="277"/>
    </row>
    <row r="29" spans="1:252">
      <c r="A29" s="278" t="s">
        <v>58</v>
      </c>
      <c r="C29" s="280" t="s">
        <v>334</v>
      </c>
      <c r="D29" s="275">
        <f>SUMIFS('Details of IGR'!D$4:D$306,'Details of IGR'!$C$4:$C$306,"TOTAL",'Details of IGR'!$A$4:$A$306,'Sum. Rev.'!$A29)</f>
        <v>5000000</v>
      </c>
      <c r="E29" s="275">
        <f>SUMIFS('Details of IGR'!E$4:E$306,'Details of IGR'!$C$4:$C$306,"TOTAL",'Details of IGR'!$A$4:$A$306,'Sum. Rev.'!$A29)</f>
        <v>0</v>
      </c>
      <c r="F29" s="276"/>
      <c r="G29" s="276"/>
      <c r="H29" s="275">
        <f>SUMIFS('Details of IGR'!F$4:F$306,'Details of IGR'!$C$4:$C$306,"TOTAL",'Details of IGR'!$A$4:$A$306,'Sum. Rev.'!$A29)</f>
        <v>4131944</v>
      </c>
    </row>
    <row r="30" spans="1:252">
      <c r="A30" s="273" t="s">
        <v>66</v>
      </c>
      <c r="C30" s="280" t="s">
        <v>67</v>
      </c>
      <c r="D30" s="275">
        <f>SUMIFS('Details of IGR'!D$4:D$306,'Details of IGR'!$C$4:$C$306,"TOTAL",'Details of IGR'!$A$4:$A$306,'Sum. Rev.'!$A30)</f>
        <v>18000000</v>
      </c>
      <c r="E30" s="275">
        <f>SUMIFS('Details of IGR'!E$4:E$306,'Details of IGR'!$C$4:$C$306,"TOTAL",'Details of IGR'!$A$4:$A$306,'Sum. Rev.'!$A30)</f>
        <v>23000000</v>
      </c>
      <c r="F30" s="276"/>
      <c r="G30" s="276"/>
      <c r="H30" s="275">
        <f>SUMIFS('Details of IGR'!F$4:F$306,'Details of IGR'!$C$4:$C$306,"TOTAL",'Details of IGR'!$A$4:$A$306,'Sum. Rev.'!$A30)</f>
        <v>10900000</v>
      </c>
    </row>
    <row r="31" spans="1:252" s="277" customFormat="1">
      <c r="A31" s="278" t="s">
        <v>42</v>
      </c>
      <c r="B31" s="279"/>
      <c r="C31" s="280" t="s">
        <v>660</v>
      </c>
      <c r="D31" s="275">
        <f>SUMIFS('Details of IGR'!D$4:D$306,'Details of IGR'!$C$4:$C$306,"TOTAL",'Details of IGR'!$A$4:$A$306,'Sum. Rev.'!$A31)</f>
        <v>67345000</v>
      </c>
      <c r="E31" s="275">
        <f>SUMIFS('Details of IGR'!E$4:E$306,'Details of IGR'!$C$4:$C$306,"TOTAL",'Details of IGR'!$A$4:$A$306,'Sum. Rev.'!$A31)</f>
        <v>59182000</v>
      </c>
      <c r="F31" s="276"/>
      <c r="G31" s="276"/>
      <c r="H31" s="275">
        <f>SUMIFS('Details of IGR'!F$4:F$306,'Details of IGR'!$C$4:$C$306,"TOTAL",'Details of IGR'!$A$4:$A$306,'Sum. Rev.'!$A31)</f>
        <v>41049026</v>
      </c>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67"/>
      <c r="CU31" s="267"/>
      <c r="CV31" s="267"/>
      <c r="CW31" s="267"/>
      <c r="CX31" s="267"/>
      <c r="CY31" s="267"/>
      <c r="CZ31" s="267"/>
      <c r="DA31" s="267"/>
      <c r="DB31" s="267"/>
      <c r="DC31" s="267"/>
      <c r="DD31" s="267"/>
      <c r="DE31" s="267"/>
      <c r="DF31" s="267"/>
      <c r="DG31" s="267"/>
      <c r="DH31" s="267"/>
      <c r="DI31" s="267"/>
      <c r="DJ31" s="267"/>
      <c r="DK31" s="267"/>
      <c r="DL31" s="267"/>
      <c r="DM31" s="267"/>
      <c r="DN31" s="267"/>
      <c r="DO31" s="267"/>
      <c r="DP31" s="267"/>
      <c r="DQ31" s="267"/>
      <c r="DR31" s="267"/>
      <c r="DS31" s="267"/>
      <c r="DT31" s="267"/>
      <c r="DU31" s="267"/>
      <c r="DV31" s="267"/>
      <c r="DW31" s="267"/>
      <c r="DX31" s="267"/>
      <c r="DY31" s="267"/>
      <c r="DZ31" s="267"/>
      <c r="EA31" s="267"/>
      <c r="EB31" s="267"/>
      <c r="EC31" s="267"/>
      <c r="ED31" s="267"/>
      <c r="EE31" s="267"/>
      <c r="EF31" s="267"/>
      <c r="EG31" s="267"/>
      <c r="EH31" s="267"/>
      <c r="EI31" s="267"/>
      <c r="EJ31" s="267"/>
      <c r="EK31" s="267"/>
      <c r="EL31" s="267"/>
      <c r="EM31" s="267"/>
      <c r="EN31" s="267"/>
      <c r="EO31" s="267"/>
      <c r="EP31" s="267"/>
      <c r="EQ31" s="267"/>
      <c r="ER31" s="267"/>
      <c r="ES31" s="267"/>
      <c r="ET31" s="267"/>
      <c r="EU31" s="267"/>
      <c r="EV31" s="267"/>
      <c r="EW31" s="267"/>
      <c r="EX31" s="267"/>
      <c r="EY31" s="267"/>
      <c r="EZ31" s="267"/>
      <c r="FA31" s="267"/>
      <c r="FB31" s="267"/>
      <c r="FC31" s="267"/>
      <c r="FD31" s="267"/>
      <c r="FE31" s="267"/>
      <c r="FF31" s="267"/>
      <c r="FG31" s="267"/>
      <c r="FH31" s="267"/>
      <c r="FI31" s="267"/>
      <c r="FJ31" s="267"/>
      <c r="FK31" s="267"/>
      <c r="FL31" s="267"/>
      <c r="FM31" s="267"/>
      <c r="FN31" s="267"/>
      <c r="FO31" s="267"/>
      <c r="FP31" s="267"/>
      <c r="FQ31" s="267"/>
      <c r="FR31" s="267"/>
      <c r="FS31" s="267"/>
      <c r="FT31" s="267"/>
      <c r="FU31" s="267"/>
      <c r="FV31" s="267"/>
      <c r="FW31" s="267"/>
      <c r="FX31" s="267"/>
      <c r="FY31" s="267"/>
      <c r="FZ31" s="267"/>
      <c r="GA31" s="267"/>
      <c r="GB31" s="267"/>
      <c r="GC31" s="267"/>
      <c r="GD31" s="267"/>
      <c r="GE31" s="267"/>
      <c r="GF31" s="267"/>
      <c r="GG31" s="267"/>
      <c r="GH31" s="267"/>
      <c r="GI31" s="267"/>
      <c r="GJ31" s="267"/>
      <c r="GK31" s="267"/>
      <c r="GL31" s="267"/>
      <c r="GM31" s="267"/>
      <c r="GN31" s="267"/>
      <c r="GO31" s="267"/>
      <c r="GP31" s="267"/>
      <c r="GQ31" s="267"/>
      <c r="GR31" s="267"/>
      <c r="GS31" s="267"/>
      <c r="GT31" s="267"/>
      <c r="GU31" s="267"/>
      <c r="GV31" s="267"/>
      <c r="GW31" s="267"/>
      <c r="GX31" s="267"/>
      <c r="GY31" s="267"/>
      <c r="GZ31" s="267"/>
      <c r="HA31" s="267"/>
      <c r="HB31" s="267"/>
      <c r="HC31" s="267"/>
      <c r="HD31" s="267"/>
      <c r="HE31" s="267"/>
      <c r="HF31" s="267"/>
      <c r="HG31" s="267"/>
      <c r="HH31" s="267"/>
      <c r="HI31" s="267"/>
      <c r="HJ31" s="267"/>
      <c r="HK31" s="267"/>
      <c r="HL31" s="267"/>
      <c r="HM31" s="267"/>
      <c r="HN31" s="267"/>
      <c r="HO31" s="267"/>
      <c r="HP31" s="267"/>
      <c r="HQ31" s="267"/>
      <c r="HR31" s="267"/>
      <c r="HS31" s="267"/>
      <c r="HT31" s="267"/>
      <c r="HU31" s="267"/>
      <c r="HV31" s="267"/>
      <c r="HW31" s="267"/>
      <c r="HX31" s="267"/>
      <c r="HY31" s="267"/>
      <c r="HZ31" s="267"/>
      <c r="IA31" s="267"/>
      <c r="IB31" s="267"/>
      <c r="IC31" s="267"/>
      <c r="ID31" s="267"/>
      <c r="IE31" s="267"/>
      <c r="IF31" s="267"/>
      <c r="IG31" s="267"/>
      <c r="IH31" s="267"/>
      <c r="II31" s="267"/>
      <c r="IJ31" s="267"/>
      <c r="IK31" s="267"/>
      <c r="IL31" s="267"/>
      <c r="IM31" s="267"/>
      <c r="IN31" s="267"/>
      <c r="IO31" s="267"/>
      <c r="IP31" s="267"/>
      <c r="IQ31" s="267"/>
      <c r="IR31" s="267"/>
    </row>
    <row r="32" spans="1:252">
      <c r="A32" s="278" t="s">
        <v>657</v>
      </c>
      <c r="C32" s="280" t="s">
        <v>658</v>
      </c>
      <c r="D32" s="275">
        <f>SUMIFS('Details of IGR'!D$4:D$306,'Details of IGR'!$C$4:$C$306,"TOTAL",'Details of IGR'!$A$4:$A$306,'Sum. Rev.'!$A32)</f>
        <v>24000000</v>
      </c>
      <c r="E32" s="275">
        <f>SUMIFS('Details of IGR'!E$4:E$306,'Details of IGR'!$C$4:$C$306,"TOTAL",'Details of IGR'!$A$4:$A$306,'Sum. Rev.'!$A32)</f>
        <v>5000000</v>
      </c>
      <c r="F32" s="276"/>
      <c r="G32" s="276"/>
      <c r="H32" s="275">
        <f>SUMIFS('Details of IGR'!F$4:F$306,'Details of IGR'!$C$4:$C$306,"TOTAL",'Details of IGR'!$A$4:$A$306,'Sum. Rev.'!$A32)</f>
        <v>20399020</v>
      </c>
    </row>
    <row r="33" spans="1:252">
      <c r="A33" s="278" t="s">
        <v>272</v>
      </c>
      <c r="C33" s="280" t="s">
        <v>275</v>
      </c>
      <c r="D33" s="275">
        <f>SUMIFS('Details of IGR'!D$4:D$306,'Details of IGR'!$C$4:$C$306,"TOTAL",'Details of IGR'!$A$4:$A$306,'Sum. Rev.'!$A33)</f>
        <v>400000</v>
      </c>
      <c r="E33" s="275">
        <f>SUMIFS('Details of IGR'!E$4:E$306,'Details of IGR'!$C$4:$C$306,"TOTAL",'Details of IGR'!$A$4:$A$306,'Sum. Rev.'!$A33)</f>
        <v>800000</v>
      </c>
      <c r="F33" s="276"/>
      <c r="G33" s="276"/>
      <c r="H33" s="275">
        <f>SUMIFS('Details of IGR'!F$4:F$306,'Details of IGR'!$C$4:$C$306,"TOTAL",'Details of IGR'!$A$4:$A$306,'Sum. Rev.'!$A33)</f>
        <v>11000</v>
      </c>
    </row>
    <row r="34" spans="1:252" s="277" customFormat="1">
      <c r="A34" s="278" t="s">
        <v>278</v>
      </c>
      <c r="B34" s="279"/>
      <c r="C34" s="280" t="s">
        <v>279</v>
      </c>
      <c r="D34" s="275">
        <f>SUMIFS('Details of IGR'!D$4:D$306,'Details of IGR'!$C$4:$C$306,"TOTAL",'Details of IGR'!$A$4:$A$306,'Sum. Rev.'!$A34)</f>
        <v>450900000</v>
      </c>
      <c r="E34" s="275">
        <f>SUMIFS('Details of IGR'!E$4:E$306,'Details of IGR'!$C$4:$C$306,"TOTAL",'Details of IGR'!$A$4:$A$306,'Sum. Rev.'!$A34)</f>
        <v>201000000</v>
      </c>
      <c r="F34" s="276"/>
      <c r="G34" s="276"/>
      <c r="H34" s="275">
        <f>SUMIFS('Details of IGR'!F$4:F$306,'Details of IGR'!$C$4:$C$306,"TOTAL",'Details of IGR'!$A$4:$A$306,'Sum. Rev.'!$A34)</f>
        <v>474806762</v>
      </c>
    </row>
    <row r="35" spans="1:252">
      <c r="A35" s="278" t="s">
        <v>286</v>
      </c>
      <c r="C35" s="280" t="s">
        <v>285</v>
      </c>
      <c r="D35" s="275">
        <f>SUMIFS('Details of IGR'!D$4:D$306,'Details of IGR'!$C$4:$C$306,"TOTAL",'Details of IGR'!$A$4:$A$306,'Sum. Rev.'!$A35)</f>
        <v>17650000</v>
      </c>
      <c r="E35" s="275">
        <f>SUMIFS('Details of IGR'!E$4:E$306,'Details of IGR'!$C$4:$C$306,"TOTAL",'Details of IGR'!$A$4:$A$306,'Sum. Rev.'!$A35)</f>
        <v>18550000</v>
      </c>
      <c r="F35" s="276"/>
      <c r="G35" s="276"/>
      <c r="H35" s="275">
        <f>SUMIFS('Details of IGR'!F$4:F$306,'Details of IGR'!$C$4:$C$306,"TOTAL",'Details of IGR'!$A$4:$A$306,'Sum. Rev.'!$A35)</f>
        <v>4376276</v>
      </c>
    </row>
    <row r="36" spans="1:252" s="277" customFormat="1">
      <c r="A36" s="282" t="s">
        <v>289</v>
      </c>
      <c r="B36" s="279"/>
      <c r="C36" s="280" t="s">
        <v>685</v>
      </c>
      <c r="D36" s="275">
        <f>SUMIFS('Details of IGR'!D$4:D$306,'Details of IGR'!$C$4:$C$306,"TOTAL",'Details of IGR'!$A$4:$A$306,'Sum. Rev.'!$A36)</f>
        <v>1000000</v>
      </c>
      <c r="E36" s="275">
        <f>SUMIFS('Details of IGR'!E$4:E$306,'Details of IGR'!$C$4:$C$306,"TOTAL",'Details of IGR'!$A$4:$A$306,'Sum. Rev.'!$A36)</f>
        <v>1000000</v>
      </c>
      <c r="F36" s="276"/>
      <c r="G36" s="276"/>
      <c r="H36" s="275">
        <f>SUMIFS('Details of IGR'!F$4:F$306,'Details of IGR'!$C$4:$C$306,"TOTAL",'Details of IGR'!$A$4:$A$306,'Sum. Rev.'!$A36)</f>
        <v>0</v>
      </c>
    </row>
    <row r="37" spans="1:252">
      <c r="A37" s="282" t="s">
        <v>268</v>
      </c>
      <c r="C37" s="280" t="s">
        <v>686</v>
      </c>
      <c r="D37" s="275">
        <f>SUMIFS('Details of IGR'!D$4:D$306,'Details of IGR'!$C$4:$C$306,"TOTAL",'Details of IGR'!$A$4:$A$306,'Sum. Rev.'!$A37)</f>
        <v>1000000</v>
      </c>
      <c r="E37" s="275">
        <f>SUMIFS('Details of IGR'!E$4:E$306,'Details of IGR'!$C$4:$C$306,"TOTAL",'Details of IGR'!$A$4:$A$306,'Sum. Rev.'!$A37)</f>
        <v>675000</v>
      </c>
      <c r="F37" s="276"/>
      <c r="G37" s="276"/>
      <c r="H37" s="275">
        <f>SUMIFS('Details of IGR'!F$4:F$306,'Details of IGR'!$C$4:$C$306,"TOTAL",'Details of IGR'!$A$4:$A$306,'Sum. Rev.'!$A37)</f>
        <v>0</v>
      </c>
    </row>
    <row r="38" spans="1:252" s="277" customFormat="1">
      <c r="A38" s="281" t="s">
        <v>313</v>
      </c>
      <c r="B38" s="279"/>
      <c r="C38" s="280" t="s">
        <v>687</v>
      </c>
      <c r="D38" s="275">
        <f>SUMIFS('Details of IGR'!D$4:D$306,'Details of IGR'!$C$4:$C$306,"TOTAL",'Details of IGR'!$A$4:$A$306,'Sum. Rev.'!$A38)</f>
        <v>600000</v>
      </c>
      <c r="E38" s="275">
        <f>SUMIFS('Details of IGR'!E$4:E$306,'Details of IGR'!$C$4:$C$306,"TOTAL",'Details of IGR'!$A$4:$A$306,'Sum. Rev.'!$A38)</f>
        <v>600000</v>
      </c>
      <c r="F38" s="276"/>
      <c r="G38" s="276"/>
      <c r="H38" s="275">
        <f>SUMIFS('Details of IGR'!F$4:F$306,'Details of IGR'!$C$4:$C$306,"TOTAL",'Details of IGR'!$A$4:$A$306,'Sum. Rev.'!$A38)</f>
        <v>73500</v>
      </c>
    </row>
    <row r="39" spans="1:252">
      <c r="A39" s="281" t="s">
        <v>318</v>
      </c>
      <c r="C39" s="280" t="s">
        <v>1094</v>
      </c>
      <c r="D39" s="275">
        <f>SUMIFS('Details of IGR'!D$4:D$306,'Details of IGR'!$C$4:$C$306,"TOTAL",'Details of IGR'!$A$4:$A$306,'Sum. Rev.'!$A39)</f>
        <v>1350000</v>
      </c>
      <c r="E39" s="275">
        <f>SUMIFS('Details of IGR'!E$4:E$306,'Details of IGR'!$C$4:$C$306,"TOTAL",'Details of IGR'!$A$4:$A$306,'Sum. Rev.'!$A39)</f>
        <v>1350000</v>
      </c>
      <c r="F39" s="276"/>
      <c r="G39" s="276"/>
      <c r="H39" s="275">
        <f>SUMIFS('Details of IGR'!F$4:F$306,'Details of IGR'!$C$4:$C$306,"TOTAL",'Details of IGR'!$A$4:$A$306,'Sum. Rev.'!$A39)</f>
        <v>1185000</v>
      </c>
    </row>
    <row r="40" spans="1:252" s="277" customFormat="1">
      <c r="A40" s="281" t="s">
        <v>321</v>
      </c>
      <c r="B40" s="279"/>
      <c r="C40" s="280" t="s">
        <v>688</v>
      </c>
      <c r="D40" s="275">
        <f>SUMIFS('Details of IGR'!D$4:D$306,'Details of IGR'!$C$4:$C$306,"TOTAL",'Details of IGR'!$A$4:$A$306,'Sum. Rev.'!$A40)</f>
        <v>1500000</v>
      </c>
      <c r="E40" s="275">
        <f>SUMIFS('Details of IGR'!E$4:E$306,'Details of IGR'!$C$4:$C$306,"TOTAL",'Details of IGR'!$A$4:$A$306,'Sum. Rev.'!$A40)</f>
        <v>1500000</v>
      </c>
      <c r="F40" s="276"/>
      <c r="G40" s="276"/>
      <c r="H40" s="275">
        <f>SUMIFS('Details of IGR'!F$4:F$306,'Details of IGR'!$C$4:$C$306,"TOTAL",'Details of IGR'!$A$4:$A$306,'Sum. Rev.'!$A40)</f>
        <v>0</v>
      </c>
    </row>
    <row r="41" spans="1:252">
      <c r="A41" s="281" t="s">
        <v>72</v>
      </c>
      <c r="C41" s="280" t="s">
        <v>80</v>
      </c>
      <c r="D41" s="275">
        <f>SUMIFS('Details of IGR'!D$4:D$306,'Details of IGR'!$C$4:$C$306,"TOTAL",'Details of IGR'!$A$4:$A$306,'Sum. Rev.'!$A41)</f>
        <v>36000000</v>
      </c>
      <c r="E41" s="275">
        <f>SUMIFS('Details of IGR'!E$4:E$306,'Details of IGR'!$C$4:$C$306,"TOTAL",'Details of IGR'!$A$4:$A$306,'Sum. Rev.'!$A41)</f>
        <v>36000000</v>
      </c>
      <c r="F41" s="276"/>
      <c r="G41" s="276"/>
      <c r="H41" s="275">
        <f>SUMIFS('Details of IGR'!F$4:F$306,'Details of IGR'!$C$4:$C$306,"TOTAL",'Details of IGR'!$A$4:$A$306,'Sum. Rev.'!$A41)</f>
        <v>0</v>
      </c>
    </row>
    <row r="42" spans="1:252">
      <c r="A42" s="282" t="s">
        <v>691</v>
      </c>
      <c r="C42" s="280" t="s">
        <v>692</v>
      </c>
      <c r="D42" s="275">
        <f>SUMIFS('Details of IGR'!D$4:D$306,'Details of IGR'!$C$4:$C$306,"TOTAL",'Details of IGR'!$A$4:$A$306,'Sum. Rev.'!$A42)</f>
        <v>1400000</v>
      </c>
      <c r="E42" s="275">
        <f>SUMIFS('Details of IGR'!E$4:E$306,'Details of IGR'!$C$4:$C$306,"TOTAL",'Details of IGR'!$A$4:$A$306,'Sum. Rev.'!$A42)</f>
        <v>5250000</v>
      </c>
      <c r="F42" s="276"/>
      <c r="G42" s="276"/>
      <c r="H42" s="275">
        <f>SUMIFS('Details of IGR'!F$4:F$306,'Details of IGR'!$C$4:$C$306,"TOTAL",'Details of IGR'!$A$4:$A$306,'Sum. Rev.'!$A42)</f>
        <v>0</v>
      </c>
    </row>
    <row r="43" spans="1:252">
      <c r="A43" s="282" t="s">
        <v>218</v>
      </c>
      <c r="C43" s="280" t="s">
        <v>695</v>
      </c>
      <c r="D43" s="275">
        <f>SUMIFS('Details of IGR'!D$4:D$306,'Details of IGR'!$C$4:$C$306,"TOTAL",'Details of IGR'!$A$4:$A$306,'Sum. Rev.'!$A43)</f>
        <v>50000000</v>
      </c>
      <c r="E43" s="275">
        <f>SUMIFS('Details of IGR'!E$4:E$306,'Details of IGR'!$C$4:$C$306,"TOTAL",'Details of IGR'!$A$4:$A$306,'Sum. Rev.'!$A43)</f>
        <v>251000000</v>
      </c>
      <c r="F43" s="276"/>
      <c r="G43" s="276"/>
      <c r="H43" s="275">
        <f>SUMIFS('Details of IGR'!F$4:F$306,'Details of IGR'!$C$4:$C$306,"TOTAL",'Details of IGR'!$A$4:$A$306,'Sum. Rev.'!$A43)</f>
        <v>0</v>
      </c>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c r="BP43" s="277"/>
      <c r="BQ43" s="277"/>
      <c r="BR43" s="277"/>
      <c r="BS43" s="277"/>
      <c r="BT43" s="277"/>
      <c r="BU43" s="277"/>
      <c r="BV43" s="277"/>
      <c r="BW43" s="277"/>
      <c r="BX43" s="277"/>
      <c r="BY43" s="277"/>
      <c r="BZ43" s="277"/>
      <c r="CA43" s="277"/>
      <c r="CB43" s="277"/>
      <c r="CC43" s="277"/>
      <c r="CD43" s="277"/>
      <c r="CE43" s="277"/>
      <c r="CF43" s="277"/>
      <c r="CG43" s="277"/>
      <c r="CH43" s="277"/>
      <c r="CI43" s="277"/>
      <c r="CJ43" s="277"/>
      <c r="CK43" s="277"/>
      <c r="CL43" s="277"/>
      <c r="CM43" s="277"/>
      <c r="CN43" s="277"/>
      <c r="CO43" s="277"/>
      <c r="CP43" s="277"/>
      <c r="CQ43" s="277"/>
      <c r="CR43" s="277"/>
      <c r="CS43" s="277"/>
      <c r="CT43" s="277"/>
      <c r="CU43" s="277"/>
      <c r="CV43" s="277"/>
      <c r="CW43" s="277"/>
      <c r="CX43" s="277"/>
      <c r="CY43" s="277"/>
      <c r="CZ43" s="277"/>
      <c r="DA43" s="277"/>
      <c r="DB43" s="277"/>
      <c r="DC43" s="277"/>
      <c r="DD43" s="277"/>
      <c r="DE43" s="277"/>
      <c r="DF43" s="277"/>
      <c r="DG43" s="277"/>
      <c r="DH43" s="277"/>
      <c r="DI43" s="277"/>
      <c r="DJ43" s="277"/>
      <c r="DK43" s="277"/>
      <c r="DL43" s="277"/>
      <c r="DM43" s="277"/>
      <c r="DN43" s="277"/>
      <c r="DO43" s="277"/>
      <c r="DP43" s="277"/>
      <c r="DQ43" s="277"/>
      <c r="DR43" s="277"/>
      <c r="DS43" s="277"/>
      <c r="DT43" s="277"/>
      <c r="DU43" s="277"/>
      <c r="DV43" s="277"/>
      <c r="DW43" s="277"/>
      <c r="DX43" s="277"/>
      <c r="DY43" s="277"/>
      <c r="DZ43" s="277"/>
      <c r="EA43" s="277"/>
      <c r="EB43" s="277"/>
      <c r="EC43" s="277"/>
      <c r="ED43" s="277"/>
      <c r="EE43" s="277"/>
      <c r="EF43" s="277"/>
      <c r="EG43" s="277"/>
      <c r="EH43" s="277"/>
      <c r="EI43" s="277"/>
      <c r="EJ43" s="277"/>
      <c r="EK43" s="277"/>
      <c r="EL43" s="277"/>
      <c r="EM43" s="277"/>
      <c r="EN43" s="277"/>
      <c r="EO43" s="277"/>
      <c r="EP43" s="277"/>
      <c r="EQ43" s="277"/>
      <c r="ER43" s="277"/>
      <c r="ES43" s="277"/>
      <c r="ET43" s="277"/>
      <c r="EU43" s="277"/>
      <c r="EV43" s="277"/>
      <c r="EW43" s="277"/>
      <c r="EX43" s="277"/>
      <c r="EY43" s="277"/>
      <c r="EZ43" s="277"/>
      <c r="FA43" s="277"/>
      <c r="FB43" s="277"/>
      <c r="FC43" s="277"/>
      <c r="FD43" s="277"/>
      <c r="FE43" s="277"/>
      <c r="FF43" s="277"/>
      <c r="FG43" s="277"/>
      <c r="FH43" s="277"/>
      <c r="FI43" s="277"/>
      <c r="FJ43" s="277"/>
      <c r="FK43" s="277"/>
      <c r="FL43" s="277"/>
      <c r="FM43" s="277"/>
      <c r="FN43" s="277"/>
      <c r="FO43" s="277"/>
      <c r="FP43" s="277"/>
      <c r="FQ43" s="277"/>
      <c r="FR43" s="277"/>
      <c r="FS43" s="277"/>
      <c r="FT43" s="277"/>
      <c r="FU43" s="277"/>
      <c r="FV43" s="277"/>
      <c r="FW43" s="277"/>
      <c r="FX43" s="277"/>
      <c r="FY43" s="277"/>
      <c r="FZ43" s="277"/>
      <c r="GA43" s="277"/>
      <c r="GB43" s="277"/>
      <c r="GC43" s="277"/>
      <c r="GD43" s="277"/>
      <c r="GE43" s="277"/>
      <c r="GF43" s="277"/>
      <c r="GG43" s="277"/>
      <c r="GH43" s="277"/>
      <c r="GI43" s="277"/>
      <c r="GJ43" s="277"/>
      <c r="GK43" s="277"/>
      <c r="GL43" s="277"/>
      <c r="GM43" s="277"/>
      <c r="GN43" s="277"/>
      <c r="GO43" s="277"/>
      <c r="GP43" s="277"/>
      <c r="GQ43" s="277"/>
      <c r="GR43" s="277"/>
      <c r="GS43" s="277"/>
      <c r="GT43" s="277"/>
      <c r="GU43" s="277"/>
      <c r="GV43" s="277"/>
      <c r="GW43" s="277"/>
      <c r="GX43" s="277"/>
      <c r="GY43" s="277"/>
      <c r="GZ43" s="277"/>
      <c r="HA43" s="277"/>
      <c r="HB43" s="277"/>
      <c r="HC43" s="277"/>
      <c r="HD43" s="277"/>
      <c r="HE43" s="277"/>
      <c r="HF43" s="277"/>
      <c r="HG43" s="277"/>
      <c r="HH43" s="277"/>
      <c r="HI43" s="277"/>
      <c r="HJ43" s="277"/>
      <c r="HK43" s="277"/>
      <c r="HL43" s="277"/>
      <c r="HM43" s="277"/>
      <c r="HN43" s="277"/>
      <c r="HO43" s="277"/>
      <c r="HP43" s="277"/>
      <c r="HQ43" s="277"/>
      <c r="HR43" s="277"/>
      <c r="HS43" s="277"/>
      <c r="HT43" s="277"/>
      <c r="HU43" s="277"/>
      <c r="HV43" s="277"/>
      <c r="HW43" s="277"/>
      <c r="HX43" s="277"/>
      <c r="HY43" s="277"/>
      <c r="HZ43" s="277"/>
      <c r="IA43" s="277"/>
      <c r="IB43" s="277"/>
      <c r="IC43" s="277"/>
      <c r="ID43" s="277"/>
      <c r="IE43" s="277"/>
      <c r="IF43" s="277"/>
      <c r="IG43" s="277"/>
      <c r="IH43" s="277"/>
      <c r="II43" s="277"/>
      <c r="IJ43" s="277"/>
      <c r="IK43" s="277"/>
      <c r="IL43" s="277"/>
      <c r="IM43" s="277"/>
      <c r="IN43" s="277"/>
      <c r="IO43" s="277"/>
      <c r="IP43" s="277"/>
      <c r="IQ43" s="277"/>
      <c r="IR43" s="277"/>
    </row>
    <row r="44" spans="1:252">
      <c r="A44" s="282" t="s">
        <v>87</v>
      </c>
      <c r="C44" s="280" t="s">
        <v>90</v>
      </c>
      <c r="D44" s="275">
        <f>SUMIFS('Details of IGR'!D$4:D$306,'Details of IGR'!$C$4:$C$306,"TOTAL",'Details of IGR'!$A$4:$A$306,'Sum. Rev.'!$A44)</f>
        <v>4000000</v>
      </c>
      <c r="E44" s="275">
        <f>SUMIFS('Details of IGR'!E$4:E$306,'Details of IGR'!$C$4:$C$306,"TOTAL",'Details of IGR'!$A$4:$A$306,'Sum. Rev.'!$A44)</f>
        <v>4000000</v>
      </c>
      <c r="F44" s="276"/>
      <c r="G44" s="276"/>
      <c r="H44" s="275">
        <f>SUMIFS('Details of IGR'!F$4:F$306,'Details of IGR'!$C$4:$C$306,"TOTAL",'Details of IGR'!$A$4:$A$306,'Sum. Rev.'!$A44)</f>
        <v>300000</v>
      </c>
    </row>
    <row r="45" spans="1:252">
      <c r="A45" s="282" t="s">
        <v>198</v>
      </c>
      <c r="C45" s="280" t="s">
        <v>697</v>
      </c>
      <c r="D45" s="275">
        <f>SUMIFS('Details of IGR'!D$4:D$306,'Details of IGR'!$C$4:$C$306,"TOTAL",'Details of IGR'!$A$4:$A$306,'Sum. Rev.'!$A45)</f>
        <v>10000000</v>
      </c>
      <c r="E45" s="275">
        <f>SUMIFS('Details of IGR'!E$4:E$306,'Details of IGR'!$C$4:$C$306,"TOTAL",'Details of IGR'!$A$4:$A$306,'Sum. Rev.'!$A45)</f>
        <v>46000000</v>
      </c>
      <c r="F45" s="276"/>
      <c r="G45" s="276"/>
      <c r="H45" s="275">
        <f>SUMIFS('Details of IGR'!F$4:F$306,'Details of IGR'!$C$4:$C$306,"TOTAL",'Details of IGR'!$A$4:$A$306,'Sum. Rev.'!$A45)</f>
        <v>0</v>
      </c>
    </row>
    <row r="46" spans="1:252">
      <c r="A46" s="282" t="s">
        <v>201</v>
      </c>
      <c r="C46" s="280" t="s">
        <v>699</v>
      </c>
      <c r="D46" s="275">
        <f>SUMIFS('Details of IGR'!D$4:D$306,'Details of IGR'!$C$4:$C$306,"TOTAL",'Details of IGR'!$A$4:$A$306,'Sum. Rev.'!$A46)</f>
        <v>8000000</v>
      </c>
      <c r="E46" s="275">
        <f>SUMIFS('Details of IGR'!E$4:E$306,'Details of IGR'!$C$4:$C$306,"TOTAL",'Details of IGR'!$A$4:$A$306,'Sum. Rev.'!$A46)</f>
        <v>17696000</v>
      </c>
      <c r="F46" s="276"/>
      <c r="G46" s="276"/>
      <c r="H46" s="275">
        <f>SUMIFS('Details of IGR'!F$4:F$306,'Details of IGR'!$C$4:$C$306,"TOTAL",'Details of IGR'!$A$4:$A$306,'Sum. Rev.'!$A46)</f>
        <v>0</v>
      </c>
    </row>
    <row r="47" spans="1:252">
      <c r="A47" s="282" t="s">
        <v>204</v>
      </c>
      <c r="C47" s="280" t="s">
        <v>700</v>
      </c>
      <c r="D47" s="275">
        <f>SUMIFS('Details of IGR'!D$4:D$306,'Details of IGR'!$C$4:$C$306,"TOTAL",'Details of IGR'!$A$4:$A$306,'Sum. Rev.'!$A47)</f>
        <v>3600000</v>
      </c>
      <c r="E47" s="275">
        <f>SUMIFS('Details of IGR'!E$4:E$306,'Details of IGR'!$C$4:$C$306,"TOTAL",'Details of IGR'!$A$4:$A$306,'Sum. Rev.'!$A47)</f>
        <v>8173200</v>
      </c>
      <c r="F47" s="276"/>
      <c r="G47" s="276"/>
      <c r="H47" s="275">
        <f>SUMIFS('Details of IGR'!F$4:F$306,'Details of IGR'!$C$4:$C$306,"TOTAL",'Details of IGR'!$A$4:$A$306,'Sum. Rev.'!$A47)</f>
        <v>0</v>
      </c>
    </row>
    <row r="48" spans="1:252">
      <c r="A48" s="282" t="s">
        <v>208</v>
      </c>
      <c r="C48" s="280" t="s">
        <v>1172</v>
      </c>
      <c r="D48" s="275">
        <f>SUMIFS('Details of IGR'!D$4:D$306,'Details of IGR'!$C$4:$C$306,"TOTAL",'Details of IGR'!$A$4:$A$306,'Sum. Rev.'!$A48)</f>
        <v>4200000</v>
      </c>
      <c r="E48" s="275">
        <f>SUMIFS('Details of IGR'!E$4:E$306,'Details of IGR'!$C$4:$C$306,"TOTAL",'Details of IGR'!$A$4:$A$306,'Sum. Rev.'!$A48)</f>
        <v>6200000</v>
      </c>
      <c r="F48" s="276"/>
      <c r="G48" s="276"/>
      <c r="H48" s="275">
        <f>SUMIFS('Details of IGR'!F$4:F$306,'Details of IGR'!$C$4:$C$306,"TOTAL",'Details of IGR'!$A$4:$A$306,'Sum. Rev.'!$A48)</f>
        <v>0</v>
      </c>
    </row>
    <row r="49" spans="1:8">
      <c r="A49" s="281" t="s">
        <v>110</v>
      </c>
      <c r="C49" s="280" t="s">
        <v>113</v>
      </c>
      <c r="D49" s="275">
        <f>SUMIFS('Details of IGR'!D$4:D$306,'Details of IGR'!$C$4:$C$306,"TOTAL",'Details of IGR'!$A$4:$A$306,'Sum. Rev.'!$A49)</f>
        <v>1100000</v>
      </c>
      <c r="E49" s="275">
        <f>SUMIFS('Details of IGR'!E$4:E$306,'Details of IGR'!$C$4:$C$306,"TOTAL",'Details of IGR'!$A$4:$A$306,'Sum. Rev.'!$A49)</f>
        <v>2700000</v>
      </c>
      <c r="F49" s="276"/>
      <c r="G49" s="276"/>
      <c r="H49" s="275">
        <f>SUMIFS('Details of IGR'!F$4:F$306,'Details of IGR'!$C$4:$C$306,"TOTAL",'Details of IGR'!$A$4:$A$306,'Sum. Rev.'!$A49)</f>
        <v>0</v>
      </c>
    </row>
    <row r="50" spans="1:8">
      <c r="A50" s="281" t="s">
        <v>139</v>
      </c>
      <c r="C50" s="280" t="s">
        <v>140</v>
      </c>
      <c r="D50" s="275">
        <f>SUMIFS('Details of IGR'!D$4:D$306,'Details of IGR'!$C$4:$C$306,"TOTAL",'Details of IGR'!$A$4:$A$306,'Sum. Rev.'!$A50)</f>
        <v>3800000</v>
      </c>
      <c r="E50" s="275">
        <f>SUMIFS('Details of IGR'!E$4:E$306,'Details of IGR'!$C$4:$C$306,"TOTAL",'Details of IGR'!$A$4:$A$306,'Sum. Rev.'!$A50)</f>
        <v>9973000</v>
      </c>
      <c r="F50" s="276"/>
      <c r="G50" s="276"/>
      <c r="H50" s="275">
        <f>SUMIFS('Details of IGR'!F$4:F$306,'Details of IGR'!$C$4:$C$306,"TOTAL",'Details of IGR'!$A$4:$A$306,'Sum. Rev.'!$A50)</f>
        <v>2079050</v>
      </c>
    </row>
    <row r="51" spans="1:8">
      <c r="A51" s="281" t="s">
        <v>120</v>
      </c>
      <c r="C51" s="280" t="s">
        <v>702</v>
      </c>
      <c r="D51" s="275">
        <f>SUMIFS('Details of IGR'!D$4:D$306,'Details of IGR'!$C$4:$C$306,"TOTAL",'Details of IGR'!$A$4:$A$306,'Sum. Rev.'!$A51)</f>
        <v>6300000</v>
      </c>
      <c r="E51" s="275">
        <f>SUMIFS('Details of IGR'!E$4:E$306,'Details of IGR'!$C$4:$C$306,"TOTAL",'Details of IGR'!$A$4:$A$306,'Sum. Rev.'!$A51)</f>
        <v>140000000</v>
      </c>
      <c r="F51" s="276"/>
      <c r="G51" s="276"/>
      <c r="H51" s="275">
        <f>SUMIFS('Details of IGR'!F$4:F$306,'Details of IGR'!$C$4:$C$306,"TOTAL",'Details of IGR'!$A$4:$A$306,'Sum. Rev.'!$A51)</f>
        <v>1111997.27</v>
      </c>
    </row>
    <row r="52" spans="1:8">
      <c r="A52" s="281" t="s">
        <v>142</v>
      </c>
      <c r="C52" s="280" t="s">
        <v>703</v>
      </c>
      <c r="D52" s="275">
        <f>SUMIFS('Details of IGR'!D$4:D$306,'Details of IGR'!$C$4:$C$306,"TOTAL",'Details of IGR'!$A$4:$A$306,'Sum. Rev.'!$A52)</f>
        <v>800000</v>
      </c>
      <c r="E52" s="275">
        <f>SUMIFS('Details of IGR'!E$4:E$306,'Details of IGR'!$C$4:$C$306,"TOTAL",'Details of IGR'!$A$4:$A$306,'Sum. Rev.'!$A52)</f>
        <v>800000</v>
      </c>
      <c r="F52" s="276"/>
      <c r="G52" s="276"/>
      <c r="H52" s="275">
        <f>SUMIFS('Details of IGR'!F$4:F$306,'Details of IGR'!$C$4:$C$306,"TOTAL",'Details of IGR'!$A$4:$A$306,'Sum. Rev.'!$A52)</f>
        <v>500000</v>
      </c>
    </row>
    <row r="53" spans="1:8">
      <c r="A53" s="281" t="s">
        <v>149</v>
      </c>
      <c r="C53" s="280" t="s">
        <v>704</v>
      </c>
      <c r="D53" s="275">
        <f>SUMIFS('Details of IGR'!D$4:D$306,'Details of IGR'!$C$4:$C$306,"TOTAL",'Details of IGR'!$A$4:$A$306,'Sum. Rev.'!$A53)</f>
        <v>5800000</v>
      </c>
      <c r="E53" s="275">
        <f>SUMIFS('Details of IGR'!E$4:E$306,'Details of IGR'!$C$4:$C$306,"TOTAL",'Details of IGR'!$A$4:$A$306,'Sum. Rev.'!$A53)</f>
        <v>9132000</v>
      </c>
      <c r="F53" s="276"/>
      <c r="G53" s="276"/>
      <c r="H53" s="275">
        <f>SUMIFS('Details of IGR'!F$4:F$306,'Details of IGR'!$C$4:$C$306,"TOTAL",'Details of IGR'!$A$4:$A$306,'Sum. Rev.'!$A53)</f>
        <v>6350000</v>
      </c>
    </row>
    <row r="54" spans="1:8">
      <c r="A54" s="281" t="s">
        <v>213</v>
      </c>
      <c r="C54" s="280" t="s">
        <v>214</v>
      </c>
      <c r="D54" s="275">
        <f>SUMIFS('Details of IGR'!D$4:D$306,'Details of IGR'!$C$4:$C$306,"TOTAL",'Details of IGR'!$A$4:$A$306,'Sum. Rev.'!$A54)</f>
        <v>6900000</v>
      </c>
      <c r="E54" s="275">
        <f>SUMIFS('Details of IGR'!E$4:E$306,'Details of IGR'!$C$4:$C$306,"TOTAL",'Details of IGR'!$A$4:$A$306,'Sum. Rev.'!$A54)</f>
        <v>3800000</v>
      </c>
      <c r="F54" s="276"/>
      <c r="G54" s="276"/>
      <c r="H54" s="275">
        <f>SUMIFS('Details of IGR'!F$4:F$306,'Details of IGR'!$C$4:$C$306,"TOTAL",'Details of IGR'!$A$4:$A$306,'Sum. Rev.'!$A54)</f>
        <v>7725771</v>
      </c>
    </row>
    <row r="55" spans="1:8">
      <c r="A55" s="281"/>
      <c r="C55" s="285" t="s">
        <v>585</v>
      </c>
      <c r="D55" s="286">
        <f>SUM(D4:D54)</f>
        <v>5442495668</v>
      </c>
      <c r="E55" s="284">
        <f>SUM(E4:E54)</f>
        <v>5126584505</v>
      </c>
      <c r="H55" s="284">
        <f>SUM(H4:H54)</f>
        <v>3343383625.27</v>
      </c>
    </row>
  </sheetData>
  <mergeCells count="3">
    <mergeCell ref="A1:H1"/>
    <mergeCell ref="C2:C3"/>
    <mergeCell ref="A2:A3"/>
  </mergeCells>
  <printOptions horizontalCentered="1" gridLines="1"/>
  <pageMargins left="0.45" right="0.45" top="0.66666666666666696" bottom="0.5" header="0.3" footer="0.3"/>
  <pageSetup paperSize="9" scale="89" fitToHeight="0" orientation="portrait" r:id="rId1"/>
  <headerFooter>
    <oddHeader>&amp;C&amp;"Tahoma,Bold"&amp;10YOBE STATE GOVERNMENT OF NIGERIAPROPOSED FINANCE BILL 2020</oddHeader>
  </headerFooter>
</worksheet>
</file>

<file path=xl/worksheets/sheet5.xml><?xml version="1.0" encoding="utf-8"?>
<worksheet xmlns="http://schemas.openxmlformats.org/spreadsheetml/2006/main" xmlns:r="http://schemas.openxmlformats.org/officeDocument/2006/relationships">
  <sheetPr codeName="Sheet7">
    <pageSetUpPr fitToPage="1"/>
  </sheetPr>
  <dimension ref="A1:H40"/>
  <sheetViews>
    <sheetView view="pageLayout" workbookViewId="0">
      <selection activeCell="E5" sqref="E5"/>
    </sheetView>
  </sheetViews>
  <sheetFormatPr defaultColWidth="9.140625" defaultRowHeight="12.75"/>
  <cols>
    <col min="1" max="1" width="2.140625" style="13" bestFit="1" customWidth="1"/>
    <col min="2" max="2" width="9" style="15" bestFit="1" customWidth="1"/>
    <col min="3" max="3" width="35.85546875" style="13" bestFit="1" customWidth="1"/>
    <col min="4" max="4" width="18.42578125" style="43" bestFit="1" customWidth="1"/>
    <col min="5" max="6" width="18" style="13" bestFit="1" customWidth="1"/>
    <col min="7" max="7" width="17.28515625" style="96" bestFit="1" customWidth="1"/>
    <col min="8" max="8" width="15.28515625" style="13" bestFit="1" customWidth="1"/>
    <col min="9" max="16384" width="9.140625" style="13"/>
  </cols>
  <sheetData>
    <row r="1" spans="1:8" ht="12" customHeight="1">
      <c r="A1" s="513" t="s">
        <v>1064</v>
      </c>
      <c r="B1" s="514"/>
      <c r="C1" s="514"/>
      <c r="D1" s="514"/>
      <c r="E1" s="514"/>
      <c r="F1" s="514"/>
      <c r="G1" s="515"/>
    </row>
    <row r="2" spans="1:8" ht="38.25">
      <c r="A2" s="511" t="s">
        <v>1043</v>
      </c>
      <c r="B2" s="509"/>
      <c r="C2" s="509" t="s">
        <v>1010</v>
      </c>
      <c r="D2" s="138" t="s">
        <v>1160</v>
      </c>
      <c r="E2" s="138" t="s">
        <v>1101</v>
      </c>
      <c r="F2" s="138" t="s">
        <v>1102</v>
      </c>
      <c r="G2" s="457" t="s">
        <v>1124</v>
      </c>
    </row>
    <row r="3" spans="1:8">
      <c r="A3" s="512"/>
      <c r="B3" s="510"/>
      <c r="C3" s="510"/>
      <c r="D3" s="127" t="s">
        <v>1011</v>
      </c>
      <c r="E3" s="128" t="s">
        <v>1011</v>
      </c>
      <c r="F3" s="128" t="s">
        <v>1011</v>
      </c>
      <c r="G3" s="129" t="s">
        <v>1011</v>
      </c>
    </row>
    <row r="4" spans="1:8">
      <c r="A4" s="130" t="s">
        <v>1041</v>
      </c>
      <c r="B4" s="131">
        <v>31010100</v>
      </c>
      <c r="C4" s="132" t="s">
        <v>1012</v>
      </c>
      <c r="D4" s="133">
        <v>2500000000</v>
      </c>
      <c r="E4" s="134">
        <v>13117944830</v>
      </c>
      <c r="F4" s="134">
        <v>13117944830</v>
      </c>
      <c r="G4" s="135">
        <v>8514233080</v>
      </c>
    </row>
    <row r="5" spans="1:8">
      <c r="A5" s="72"/>
      <c r="B5" s="120"/>
      <c r="C5" s="77" t="s">
        <v>1013</v>
      </c>
      <c r="D5" s="84"/>
      <c r="E5" s="75"/>
      <c r="F5" s="75"/>
      <c r="G5" s="76"/>
    </row>
    <row r="6" spans="1:8">
      <c r="A6" s="72" t="s">
        <v>1042</v>
      </c>
      <c r="B6" s="120">
        <v>12000000</v>
      </c>
      <c r="C6" s="73" t="s">
        <v>1018</v>
      </c>
      <c r="D6" s="87">
        <v>5442495668</v>
      </c>
      <c r="E6" s="75">
        <v>5126384505</v>
      </c>
      <c r="F6" s="75">
        <f>'Details of IGR'!F307</f>
        <v>3343383625.27</v>
      </c>
      <c r="G6" s="76">
        <v>4375408501</v>
      </c>
    </row>
    <row r="7" spans="1:8">
      <c r="A7" s="72"/>
      <c r="B7" s="120">
        <v>11010101</v>
      </c>
      <c r="C7" s="73" t="s">
        <v>1019</v>
      </c>
      <c r="D7" s="87">
        <v>52018120659</v>
      </c>
      <c r="E7" s="75">
        <v>47069103917</v>
      </c>
      <c r="F7" s="75">
        <v>31589945800</v>
      </c>
      <c r="G7" s="76">
        <v>43095458123</v>
      </c>
    </row>
    <row r="8" spans="1:8">
      <c r="A8" s="72"/>
      <c r="B8" s="120">
        <v>11010201</v>
      </c>
      <c r="C8" s="73" t="s">
        <v>1126</v>
      </c>
      <c r="D8" s="74">
        <v>12470885755</v>
      </c>
      <c r="E8" s="75">
        <v>9933064581</v>
      </c>
      <c r="F8" s="75">
        <v>8400424677</v>
      </c>
      <c r="G8" s="76">
        <v>10181532747</v>
      </c>
      <c r="H8" s="137"/>
    </row>
    <row r="9" spans="1:8">
      <c r="A9" s="72"/>
      <c r="B9" s="120">
        <v>11010301</v>
      </c>
      <c r="C9" s="73" t="s">
        <v>1044</v>
      </c>
      <c r="D9" s="75">
        <v>2201000000</v>
      </c>
      <c r="E9" s="75">
        <v>4201000000</v>
      </c>
      <c r="F9" s="75">
        <v>50596668</v>
      </c>
      <c r="G9" s="76">
        <v>1093164202</v>
      </c>
    </row>
    <row r="10" spans="1:8">
      <c r="A10" s="72"/>
      <c r="B10" s="120">
        <v>11010401</v>
      </c>
      <c r="C10" s="73" t="s">
        <v>1020</v>
      </c>
      <c r="D10" s="75">
        <v>1000000000</v>
      </c>
      <c r="E10" s="75">
        <v>1000000000</v>
      </c>
      <c r="F10" s="75">
        <v>0</v>
      </c>
      <c r="G10" s="76">
        <v>0</v>
      </c>
    </row>
    <row r="11" spans="1:8">
      <c r="A11" s="72"/>
      <c r="B11" s="120">
        <v>11010501</v>
      </c>
      <c r="C11" s="73" t="s">
        <v>1021</v>
      </c>
      <c r="D11" s="75">
        <v>516599000</v>
      </c>
      <c r="E11" s="75">
        <v>516599167</v>
      </c>
      <c r="F11" s="75">
        <v>0</v>
      </c>
      <c r="G11" s="76">
        <v>0</v>
      </c>
    </row>
    <row r="12" spans="1:8">
      <c r="A12" s="72"/>
      <c r="B12" s="120"/>
      <c r="C12" s="77" t="s">
        <v>1014</v>
      </c>
      <c r="D12" s="84">
        <f>SUM(D6:D11)</f>
        <v>73649101082</v>
      </c>
      <c r="E12" s="79">
        <f>SUM(E6:E11)</f>
        <v>67846152170</v>
      </c>
      <c r="F12" s="79">
        <f>SUM(F6:F11)</f>
        <v>43384350770.269997</v>
      </c>
      <c r="G12" s="80">
        <f>SUM(G6:G11)</f>
        <v>58745563573</v>
      </c>
    </row>
    <row r="13" spans="1:8">
      <c r="A13" s="72"/>
      <c r="B13" s="120"/>
      <c r="C13" s="77" t="s">
        <v>1015</v>
      </c>
      <c r="D13" s="84">
        <f>D4+D12</f>
        <v>76149101082</v>
      </c>
      <c r="E13" s="81">
        <f t="shared" ref="E13:F13" si="0">E4+E12</f>
        <v>80964097000</v>
      </c>
      <c r="F13" s="81">
        <f t="shared" si="0"/>
        <v>56502295600.269997</v>
      </c>
      <c r="G13" s="82">
        <f>G4+G12</f>
        <v>67259796653</v>
      </c>
    </row>
    <row r="14" spans="1:8">
      <c r="A14" s="121" t="s">
        <v>1032</v>
      </c>
      <c r="B14" s="120"/>
      <c r="C14" s="73" t="s">
        <v>911</v>
      </c>
      <c r="D14" s="87">
        <f>Summary!F67</f>
        <v>11298796228</v>
      </c>
      <c r="E14" s="87">
        <f>Summary!G67</f>
        <v>7868000000</v>
      </c>
      <c r="F14" s="87">
        <f>Summary!H67</f>
        <v>4496113225</v>
      </c>
      <c r="G14" s="76">
        <v>8224321121</v>
      </c>
    </row>
    <row r="15" spans="1:8">
      <c r="A15" s="121" t="s">
        <v>1033</v>
      </c>
      <c r="B15" s="120"/>
      <c r="C15" s="77" t="s">
        <v>1016</v>
      </c>
      <c r="D15" s="84"/>
      <c r="E15" s="84"/>
      <c r="F15" s="84"/>
      <c r="G15" s="76"/>
    </row>
    <row r="16" spans="1:8">
      <c r="A16" s="122"/>
      <c r="B16" s="120"/>
      <c r="C16" s="73" t="s">
        <v>885</v>
      </c>
      <c r="D16" s="87">
        <f>Summary!C144</f>
        <v>29386790819.84</v>
      </c>
      <c r="E16" s="87">
        <f>Summary!D144</f>
        <v>23717812000</v>
      </c>
      <c r="F16" s="87">
        <f>Summary!E144</f>
        <v>16028299490</v>
      </c>
      <c r="G16" s="76">
        <v>20161129315</v>
      </c>
    </row>
    <row r="17" spans="1:7">
      <c r="A17" s="122"/>
      <c r="B17" s="120"/>
      <c r="C17" s="73" t="s">
        <v>886</v>
      </c>
      <c r="D17" s="87">
        <f>Summary!F144-D14</f>
        <v>17109714034.080002</v>
      </c>
      <c r="E17" s="87">
        <f>Summary!G144-E14</f>
        <v>20570155000</v>
      </c>
      <c r="F17" s="87">
        <f>Summary!H144-F14</f>
        <v>12571873428.75</v>
      </c>
      <c r="G17" s="76">
        <f>22464489797-G14</f>
        <v>14240168676</v>
      </c>
    </row>
    <row r="18" spans="1:7">
      <c r="A18" s="121" t="s">
        <v>1034</v>
      </c>
      <c r="B18" s="120"/>
      <c r="C18" s="77" t="s">
        <v>1017</v>
      </c>
      <c r="D18" s="79">
        <f>D14+SUM(D16:D17)</f>
        <v>57795301081.919998</v>
      </c>
      <c r="E18" s="79">
        <f>E14+SUM(E16:E17)</f>
        <v>52155967000</v>
      </c>
      <c r="F18" s="79">
        <f t="shared" ref="F18" si="1">F14+SUM(F16:F17)</f>
        <v>33096286143.75</v>
      </c>
      <c r="G18" s="80">
        <f>G14+SUM(G16:G17)</f>
        <v>42625619112</v>
      </c>
    </row>
    <row r="19" spans="1:7">
      <c r="A19" s="121" t="s">
        <v>1035</v>
      </c>
      <c r="B19" s="120"/>
      <c r="C19" s="73" t="s">
        <v>1022</v>
      </c>
      <c r="D19" s="87"/>
      <c r="E19" s="75"/>
      <c r="F19" s="75"/>
      <c r="G19" s="76"/>
    </row>
    <row r="20" spans="1:7" s="14" customFormat="1">
      <c r="A20" s="123"/>
      <c r="B20" s="124"/>
      <c r="C20" s="77" t="s">
        <v>1398</v>
      </c>
      <c r="D20" s="84">
        <f>D13-D18</f>
        <v>18353800000.080002</v>
      </c>
      <c r="E20" s="84">
        <f t="shared" ref="E20" si="2">E13-E18</f>
        <v>28808130000</v>
      </c>
      <c r="F20" s="84">
        <f>F13-F18</f>
        <v>23406009456.519997</v>
      </c>
      <c r="G20" s="83">
        <f>G13-G18</f>
        <v>24634177541</v>
      </c>
    </row>
    <row r="21" spans="1:7">
      <c r="A21" s="121" t="s">
        <v>1036</v>
      </c>
      <c r="B21" s="120"/>
      <c r="C21" s="77" t="s">
        <v>733</v>
      </c>
      <c r="D21" s="84"/>
      <c r="E21" s="75"/>
      <c r="F21" s="75"/>
      <c r="G21" s="76"/>
    </row>
    <row r="22" spans="1:7">
      <c r="A22" s="72"/>
      <c r="B22" s="120">
        <v>13020300</v>
      </c>
      <c r="C22" s="73" t="s">
        <v>1024</v>
      </c>
      <c r="D22" s="87">
        <v>4250000000</v>
      </c>
      <c r="E22" s="75">
        <v>7535500000</v>
      </c>
      <c r="F22" s="75">
        <v>0</v>
      </c>
      <c r="G22" s="76">
        <v>250000000</v>
      </c>
    </row>
    <row r="23" spans="1:7">
      <c r="A23" s="72"/>
      <c r="B23" s="120">
        <v>14030200</v>
      </c>
      <c r="C23" s="73" t="s">
        <v>1025</v>
      </c>
      <c r="D23" s="87">
        <v>0</v>
      </c>
      <c r="E23" s="75"/>
      <c r="F23" s="75">
        <v>0</v>
      </c>
      <c r="G23" s="76"/>
    </row>
    <row r="24" spans="1:7">
      <c r="A24" s="72"/>
      <c r="B24" s="120">
        <v>14030100</v>
      </c>
      <c r="C24" s="73" t="s">
        <v>735</v>
      </c>
      <c r="D24" s="87">
        <v>20900000000</v>
      </c>
      <c r="E24" s="75">
        <v>2133000000</v>
      </c>
      <c r="F24" s="75">
        <v>700000000</v>
      </c>
      <c r="G24" s="76"/>
    </row>
    <row r="25" spans="1:7">
      <c r="A25" s="72"/>
      <c r="B25" s="120">
        <v>14040100</v>
      </c>
      <c r="C25" s="73" t="s">
        <v>1026</v>
      </c>
      <c r="D25" s="87">
        <v>0</v>
      </c>
      <c r="E25" s="75">
        <v>0</v>
      </c>
      <c r="F25" s="75">
        <v>600000000</v>
      </c>
      <c r="G25" s="76">
        <v>15506761412</v>
      </c>
    </row>
    <row r="26" spans="1:7">
      <c r="A26" s="72"/>
      <c r="B26" s="120">
        <v>14020200</v>
      </c>
      <c r="C26" s="73" t="s">
        <v>912</v>
      </c>
      <c r="D26" s="345">
        <v>7015000000</v>
      </c>
      <c r="E26" s="75">
        <v>1015000000</v>
      </c>
      <c r="F26" s="75">
        <v>0</v>
      </c>
      <c r="G26" s="76"/>
    </row>
    <row r="27" spans="1:7">
      <c r="A27" s="72"/>
      <c r="B27" s="120"/>
      <c r="C27" s="77" t="s">
        <v>1027</v>
      </c>
      <c r="D27" s="84">
        <f>SUM(D22:D26)</f>
        <v>32165000000</v>
      </c>
      <c r="E27" s="84">
        <f t="shared" ref="E27:F27" si="3">SUM(E22:E26)</f>
        <v>10683500000</v>
      </c>
      <c r="F27" s="84">
        <f t="shared" si="3"/>
        <v>1300000000</v>
      </c>
      <c r="G27" s="76">
        <f>SUM(G22:G26)</f>
        <v>15756761412</v>
      </c>
    </row>
    <row r="28" spans="1:7">
      <c r="A28" s="72"/>
      <c r="B28" s="120"/>
      <c r="C28" s="77" t="s">
        <v>1028</v>
      </c>
      <c r="D28" s="84">
        <f>D13+D27</f>
        <v>108314101082</v>
      </c>
      <c r="E28" s="84">
        <f>E13+E27</f>
        <v>91647597000</v>
      </c>
      <c r="F28" s="84">
        <f t="shared" ref="F28:G28" si="4">F13+F27</f>
        <v>57802295600.269997</v>
      </c>
      <c r="G28" s="85">
        <f t="shared" si="4"/>
        <v>83016558065</v>
      </c>
    </row>
    <row r="29" spans="1:7">
      <c r="A29" s="72"/>
      <c r="B29" s="120"/>
      <c r="C29" s="73" t="s">
        <v>1029</v>
      </c>
      <c r="D29" s="87">
        <f>D18</f>
        <v>57795301081.919998</v>
      </c>
      <c r="E29" s="87">
        <f>E18</f>
        <v>52155967000</v>
      </c>
      <c r="F29" s="87">
        <f>F18</f>
        <v>33096286143.75</v>
      </c>
      <c r="G29" s="86">
        <f>G18</f>
        <v>42625619112</v>
      </c>
    </row>
    <row r="30" spans="1:7">
      <c r="A30" s="121" t="s">
        <v>1037</v>
      </c>
      <c r="B30" s="120"/>
      <c r="C30" s="73" t="s">
        <v>1030</v>
      </c>
      <c r="D30" s="87">
        <f>Summary!I144</f>
        <v>50518800000.110001</v>
      </c>
      <c r="E30" s="87">
        <f>Summary!J144</f>
        <v>39491630000</v>
      </c>
      <c r="F30" s="87">
        <f>Summary!K144</f>
        <v>21818703634.099998</v>
      </c>
      <c r="G30" s="76">
        <v>26828452447</v>
      </c>
    </row>
    <row r="31" spans="1:7">
      <c r="A31" s="125" t="s">
        <v>1038</v>
      </c>
      <c r="B31" s="126"/>
      <c r="C31" s="91" t="s">
        <v>1031</v>
      </c>
      <c r="D31" s="93">
        <f>SUM(D29:D30)</f>
        <v>108314101082.03</v>
      </c>
      <c r="E31" s="93">
        <f t="shared" ref="E31:F31" si="5">SUM(E29:E30)</f>
        <v>91647597000</v>
      </c>
      <c r="F31" s="93">
        <f t="shared" si="5"/>
        <v>54914989777.849998</v>
      </c>
      <c r="G31" s="94">
        <f>SUM(G29:G30)</f>
        <v>69454071559</v>
      </c>
    </row>
    <row r="33" spans="5:7">
      <c r="E33" s="306"/>
      <c r="G33" s="411"/>
    </row>
    <row r="34" spans="5:7">
      <c r="E34" s="306"/>
      <c r="G34" s="411"/>
    </row>
    <row r="35" spans="5:7">
      <c r="E35" s="306"/>
      <c r="F35" s="43"/>
      <c r="G35" s="411"/>
    </row>
    <row r="36" spans="5:7">
      <c r="E36" s="306"/>
      <c r="G36" s="411"/>
    </row>
    <row r="37" spans="5:7">
      <c r="G37" s="411"/>
    </row>
    <row r="38" spans="5:7">
      <c r="E38" s="43"/>
      <c r="G38" s="411"/>
    </row>
    <row r="39" spans="5:7">
      <c r="G39" s="411"/>
    </row>
    <row r="40" spans="5:7">
      <c r="G40" s="411"/>
    </row>
  </sheetData>
  <sortState ref="B6:E10">
    <sortCondition ref="B6"/>
  </sortState>
  <mergeCells count="3">
    <mergeCell ref="C2:C3"/>
    <mergeCell ref="A2:B3"/>
    <mergeCell ref="A1:G1"/>
  </mergeCells>
  <printOptions horizontalCentered="1"/>
  <pageMargins left="0.3" right="0.3" top="0.65" bottom="0.42" header="0.3" footer="0.3"/>
  <pageSetup paperSize="9" fitToHeight="0" orientation="landscape" r:id="rId1"/>
  <headerFooter>
    <oddHeader>&amp;C&amp;"Tahoma,Bold"&amp;10YOBE STATE GOVERNMENT OF NIGERIA
APPROVED BUDGET 2020</oddHeader>
    <oddFooter>&amp;L&amp;"-,Italic"&amp;12       AS REVISED BY YBHA&amp;CPage &amp;P</oddFooter>
  </headerFooter>
</worksheet>
</file>

<file path=xl/worksheets/sheet6.xml><?xml version="1.0" encoding="utf-8"?>
<worksheet xmlns="http://schemas.openxmlformats.org/spreadsheetml/2006/main" xmlns:r="http://schemas.openxmlformats.org/officeDocument/2006/relationships">
  <sheetPr codeName="Sheet8">
    <pageSetUpPr fitToPage="1"/>
  </sheetPr>
  <dimension ref="A1:L144"/>
  <sheetViews>
    <sheetView view="pageLayout" topLeftCell="A131" workbookViewId="0">
      <selection activeCell="B142" sqref="B142"/>
    </sheetView>
  </sheetViews>
  <sheetFormatPr defaultRowHeight="12.75"/>
  <cols>
    <col min="1" max="1" width="13.7109375" style="167" bestFit="1" customWidth="1"/>
    <col min="2" max="2" width="42.140625" style="37" bestFit="1" customWidth="1"/>
    <col min="3" max="8" width="17.28515625" style="171" bestFit="1" customWidth="1"/>
    <col min="9" max="11" width="17.28515625" style="171" customWidth="1"/>
    <col min="12" max="12" width="15.28515625" style="37" hidden="1" customWidth="1"/>
    <col min="13" max="16384" width="9.140625" style="37"/>
  </cols>
  <sheetData>
    <row r="1" spans="1:12">
      <c r="A1" s="517" t="s">
        <v>1159</v>
      </c>
      <c r="B1" s="517"/>
      <c r="C1" s="517"/>
      <c r="D1" s="517"/>
      <c r="E1" s="517"/>
      <c r="F1" s="517"/>
      <c r="G1" s="517"/>
      <c r="H1" s="517"/>
      <c r="I1" s="517"/>
      <c r="J1" s="517"/>
      <c r="K1" s="517"/>
    </row>
    <row r="2" spans="1:12" ht="15" customHeight="1">
      <c r="A2" s="518" t="s">
        <v>291</v>
      </c>
      <c r="B2" s="519" t="s">
        <v>1111</v>
      </c>
      <c r="C2" s="516" t="s">
        <v>1108</v>
      </c>
      <c r="D2" s="516"/>
      <c r="E2" s="516"/>
      <c r="F2" s="516" t="s">
        <v>1109</v>
      </c>
      <c r="G2" s="516"/>
      <c r="H2" s="516"/>
      <c r="I2" s="516" t="s">
        <v>1110</v>
      </c>
      <c r="J2" s="516"/>
      <c r="K2" s="516"/>
    </row>
    <row r="3" spans="1:12" s="451" customFormat="1" ht="40.5" customHeight="1">
      <c r="A3" s="518"/>
      <c r="B3" s="519"/>
      <c r="C3" s="139" t="s">
        <v>1160</v>
      </c>
      <c r="D3" s="139" t="s">
        <v>1101</v>
      </c>
      <c r="E3" s="140" t="s">
        <v>1102</v>
      </c>
      <c r="F3" s="139" t="s">
        <v>1160</v>
      </c>
      <c r="G3" s="139" t="s">
        <v>1101</v>
      </c>
      <c r="H3" s="140" t="s">
        <v>1102</v>
      </c>
      <c r="I3" s="139" t="s">
        <v>1160</v>
      </c>
      <c r="J3" s="139" t="s">
        <v>1101</v>
      </c>
      <c r="K3" s="140" t="s">
        <v>1102</v>
      </c>
    </row>
    <row r="4" spans="1:12" s="451" customFormat="1">
      <c r="A4" s="518"/>
      <c r="B4" s="519"/>
      <c r="C4" s="474" t="s">
        <v>1011</v>
      </c>
      <c r="D4" s="474" t="s">
        <v>1011</v>
      </c>
      <c r="E4" s="474" t="s">
        <v>1011</v>
      </c>
      <c r="F4" s="474" t="s">
        <v>1011</v>
      </c>
      <c r="G4" s="474" t="s">
        <v>1011</v>
      </c>
      <c r="H4" s="474" t="s">
        <v>1011</v>
      </c>
      <c r="I4" s="474" t="s">
        <v>1011</v>
      </c>
      <c r="J4" s="474" t="s">
        <v>1011</v>
      </c>
      <c r="K4" s="474" t="s">
        <v>1011</v>
      </c>
    </row>
    <row r="5" spans="1:12">
      <c r="A5" s="452" t="s">
        <v>389</v>
      </c>
      <c r="B5" s="37" t="s">
        <v>889</v>
      </c>
      <c r="C5" s="171">
        <f>SUMIFS(Recurrent!H$4:H$1763,Recurrent!$C$4:$C$1763,"Consolidated Salary",Recurrent!$A$4:$A$1763,Summary!$A5)</f>
        <v>267747600</v>
      </c>
      <c r="D5" s="171">
        <f>SUMIFS(Recurrent!I$4:I$1763,Recurrent!$C$4:$C$1763,"Consolidated Salary",Recurrent!$A$4:$A$1763,Summary!$A5)</f>
        <v>173123000</v>
      </c>
      <c r="E5" s="171">
        <f>SUMIFS(Recurrent!J$4:J$1763,Recurrent!$C$4:$C$1763,"Consolidated Salary",Recurrent!$A$4:$A$1763,Summary!$A5)</f>
        <v>115905031</v>
      </c>
      <c r="F5" s="171">
        <f>SUMIFS(Recurrent!H$4:H$1763,Recurrent!$C$4:$C$1763,"Total Overhead Cost",Recurrent!$A$4:$A$1763,Summary!$A5)</f>
        <v>2250000000</v>
      </c>
      <c r="G5" s="171">
        <f>SUMIFS(Recurrent!I$4:I$1763,Recurrent!$C$4:$C$1763,"Total Overhead Cost",Recurrent!$A$4:$A$1763,Summary!$A5)</f>
        <v>3680500000</v>
      </c>
      <c r="H5" s="171">
        <f>SUMIFS(Recurrent!J$4:J$1763,Recurrent!$C$4:$C$1763,"Total Overhead Cost",Recurrent!$A$4:$A$1763,Summary!$A5)</f>
        <v>2594195688</v>
      </c>
      <c r="I5" s="171">
        <f>SUMIFS(Capital!H$4:H$801,Capital!$C$4:$C$801,"Total",Capital!$A$4:$A$801,Summary!$A5)</f>
        <v>0</v>
      </c>
      <c r="J5" s="171">
        <f>SUMIFS(Capital!I$4:I$801,Capital!$C$4:$C$801,"Total",Capital!$A$4:$A$801,Summary!$A5)</f>
        <v>0</v>
      </c>
      <c r="K5" s="171">
        <f>SUMIFS(Capital!J$4:J$801,Capital!$C$4:$C$801,"Total",Capital!$A$4:$A$801,Summary!$A5)</f>
        <v>0</v>
      </c>
      <c r="L5" s="171">
        <v>2517747600</v>
      </c>
    </row>
    <row r="6" spans="1:12">
      <c r="A6" s="452" t="s">
        <v>397</v>
      </c>
      <c r="B6" s="37" t="s">
        <v>953</v>
      </c>
      <c r="C6" s="171">
        <f>SUMIFS(Recurrent!H$4:H$1763,Recurrent!$C$4:$C$1763,"Consolidated Salary",Recurrent!$A$4:$A$1763,Summary!$A6)</f>
        <v>0</v>
      </c>
      <c r="D6" s="171">
        <f>SUMIFS(Recurrent!I$4:I$1763,Recurrent!$C$4:$C$1763,"Consolidated Salary",Recurrent!$A$4:$A$1763,Summary!$A6)</f>
        <v>0</v>
      </c>
      <c r="E6" s="171">
        <f>SUMIFS(Recurrent!J$4:J$1763,Recurrent!$C$4:$C$1763,"Consolidated Salary",Recurrent!$A$4:$A$1763,Summary!$A6)</f>
        <v>0</v>
      </c>
      <c r="F6" s="171">
        <f>SUMIFS(Recurrent!H$4:H$1763,Recurrent!$C$4:$C$1763,"Total Overhead Cost",Recurrent!$A$4:$A$1763,Summary!$A6)</f>
        <v>400000000</v>
      </c>
      <c r="G6" s="171">
        <f>SUMIFS(Recurrent!I$4:I$1763,Recurrent!$C$4:$C$1763,"Total Overhead Cost",Recurrent!$A$4:$A$1763,Summary!$A6)</f>
        <v>649500000</v>
      </c>
      <c r="H6" s="171">
        <f>SUMIFS(Recurrent!J$4:J$1763,Recurrent!$C$4:$C$1763,"Total Overhead Cost",Recurrent!$A$4:$A$1763,Summary!$A6)</f>
        <v>451114387</v>
      </c>
      <c r="I6" s="171">
        <f>SUMIFS(Capital!H$4:H$801,Capital!$C$4:$C$801,"Total",Capital!$A$4:$A$801,Summary!$A6)</f>
        <v>0</v>
      </c>
      <c r="J6" s="171">
        <f>SUMIFS(Capital!I$4:I$801,Capital!$C$4:$C$801,"Total",Capital!$A$4:$A$801,Summary!$A6)</f>
        <v>0</v>
      </c>
      <c r="K6" s="171">
        <f>SUMIFS(Capital!J$4:J$801,Capital!$C$4:$C$801,"Total",Capital!$A$4:$A$801,Summary!$A6)</f>
        <v>0</v>
      </c>
      <c r="L6" s="171">
        <v>400000000</v>
      </c>
    </row>
    <row r="7" spans="1:12">
      <c r="A7" s="35" t="s">
        <v>440</v>
      </c>
      <c r="B7" s="37" t="s">
        <v>954</v>
      </c>
      <c r="C7" s="171">
        <f>SUMIFS(Recurrent!H$4:H$1763,Recurrent!$C$4:$C$1763,"Consolidated Salary",Recurrent!$A$4:$A$1763,Summary!$A7)</f>
        <v>0</v>
      </c>
      <c r="D7" s="171">
        <f>SUMIFS(Recurrent!I$4:I$1763,Recurrent!$C$4:$C$1763,"Consolidated Salary",Recurrent!$A$4:$A$1763,Summary!$A7)</f>
        <v>0</v>
      </c>
      <c r="E7" s="171">
        <f>SUMIFS(Recurrent!J$4:J$1763,Recurrent!$C$4:$C$1763,"Consolidated Salary",Recurrent!$A$4:$A$1763,Summary!$A7)</f>
        <v>0</v>
      </c>
      <c r="F7" s="171">
        <f>SUMIFS(Recurrent!H$4:H$1763,Recurrent!$C$4:$C$1763,"Total Overhead Cost",Recurrent!$A$4:$A$1763,Summary!$A7)</f>
        <v>3000000</v>
      </c>
      <c r="G7" s="171">
        <f>SUMIFS(Recurrent!I$4:I$1763,Recurrent!$C$4:$C$1763,"Total Overhead Cost",Recurrent!$A$4:$A$1763,Summary!$A7)</f>
        <v>3000000</v>
      </c>
      <c r="H7" s="171">
        <f>SUMIFS(Recurrent!J$4:J$1763,Recurrent!$C$4:$C$1763,"Total Overhead Cost",Recurrent!$A$4:$A$1763,Summary!$A7)</f>
        <v>1500000</v>
      </c>
      <c r="I7" s="171">
        <f>SUMIFS(Capital!H$4:H$801,Capital!$C$4:$C$801,"Total",Capital!$A$4:$A$801,Summary!$A7)</f>
        <v>0</v>
      </c>
      <c r="J7" s="171">
        <f>SUMIFS(Capital!I$4:I$801,Capital!$C$4:$C$801,"Total",Capital!$A$4:$A$801,Summary!$A7)</f>
        <v>0</v>
      </c>
      <c r="K7" s="171">
        <f>SUMIFS(Capital!J$4:J$801,Capital!$C$4:$C$801,"Total",Capital!$A$4:$A$801,Summary!$A7)</f>
        <v>0</v>
      </c>
      <c r="L7" s="171">
        <v>3000000</v>
      </c>
    </row>
    <row r="8" spans="1:12">
      <c r="A8" s="35" t="s">
        <v>442</v>
      </c>
      <c r="B8" s="37" t="s">
        <v>955</v>
      </c>
      <c r="C8" s="171">
        <f>SUMIFS(Recurrent!H$4:H$1763,Recurrent!$C$4:$C$1763,"Consolidated Salary",Recurrent!$A$4:$A$1763,Summary!$A8)</f>
        <v>0</v>
      </c>
      <c r="D8" s="171">
        <f>SUMIFS(Recurrent!I$4:I$1763,Recurrent!$C$4:$C$1763,"Consolidated Salary",Recurrent!$A$4:$A$1763,Summary!$A8)</f>
        <v>0</v>
      </c>
      <c r="E8" s="171">
        <f>SUMIFS(Recurrent!J$4:J$1763,Recurrent!$C$4:$C$1763,"Consolidated Salary",Recurrent!$A$4:$A$1763,Summary!$A8)</f>
        <v>0</v>
      </c>
      <c r="F8" s="171">
        <f>SUMIFS(Recurrent!H$4:H$1763,Recurrent!$C$4:$C$1763,"Total Overhead Cost",Recurrent!$A$4:$A$1763,Summary!$A8)</f>
        <v>0</v>
      </c>
      <c r="G8" s="171">
        <f>SUMIFS(Recurrent!I$4:I$1763,Recurrent!$C$4:$C$1763,"Total Overhead Cost",Recurrent!$A$4:$A$1763,Summary!$A8)</f>
        <v>3000000</v>
      </c>
      <c r="H8" s="171">
        <f>SUMIFS(Recurrent!J$4:J$1763,Recurrent!$C$4:$C$1763,"Total Overhead Cost",Recurrent!$A$4:$A$1763,Summary!$A8)</f>
        <v>2000000</v>
      </c>
      <c r="I8" s="171">
        <f>SUMIFS(Capital!H$4:H$801,Capital!$C$4:$C$801,"Total",Capital!$A$4:$A$801,Summary!$A8)</f>
        <v>0</v>
      </c>
      <c r="J8" s="171">
        <f>SUMIFS(Capital!I$4:I$801,Capital!$C$4:$C$801,"Total",Capital!$A$4:$A$801,Summary!$A8)</f>
        <v>0</v>
      </c>
      <c r="K8" s="171">
        <f>SUMIFS(Capital!J$4:J$801,Capital!$C$4:$C$801,"Total",Capital!$A$4:$A$801,Summary!$A8)</f>
        <v>0</v>
      </c>
      <c r="L8" s="171">
        <v>0</v>
      </c>
    </row>
    <row r="9" spans="1:12">
      <c r="A9" s="35" t="s">
        <v>444</v>
      </c>
      <c r="B9" s="37" t="s">
        <v>956</v>
      </c>
      <c r="C9" s="171">
        <f>SUMIFS(Recurrent!H$4:H$1763,Recurrent!$C$4:$C$1763,"Consolidated Salary",Recurrent!$A$4:$A$1763,Summary!$A9)</f>
        <v>0</v>
      </c>
      <c r="D9" s="171">
        <f>SUMIFS(Recurrent!I$4:I$1763,Recurrent!$C$4:$C$1763,"Consolidated Salary",Recurrent!$A$4:$A$1763,Summary!$A9)</f>
        <v>0</v>
      </c>
      <c r="E9" s="171">
        <f>SUMIFS(Recurrent!J$4:J$1763,Recurrent!$C$4:$C$1763,"Consolidated Salary",Recurrent!$A$4:$A$1763,Summary!$A9)</f>
        <v>0</v>
      </c>
      <c r="F9" s="171">
        <f>SUMIFS(Recurrent!H$4:H$1763,Recurrent!$C$4:$C$1763,"Total Overhead Cost",Recurrent!$A$4:$A$1763,Summary!$A9)</f>
        <v>3000000</v>
      </c>
      <c r="G9" s="171">
        <f>SUMIFS(Recurrent!I$4:I$1763,Recurrent!$C$4:$C$1763,"Total Overhead Cost",Recurrent!$A$4:$A$1763,Summary!$A9)</f>
        <v>3000000</v>
      </c>
      <c r="H9" s="171">
        <f>SUMIFS(Recurrent!J$4:J$1763,Recurrent!$C$4:$C$1763,"Total Overhead Cost",Recurrent!$A$4:$A$1763,Summary!$A9)</f>
        <v>2000000</v>
      </c>
      <c r="I9" s="171">
        <f>SUMIFS(Capital!H$4:H$801,Capital!$C$4:$C$801,"Total",Capital!$A$4:$A$801,Summary!$A9)</f>
        <v>0</v>
      </c>
      <c r="J9" s="171">
        <f>SUMIFS(Capital!I$4:I$801,Capital!$C$4:$C$801,"Total",Capital!$A$4:$A$801,Summary!$A9)</f>
        <v>0</v>
      </c>
      <c r="K9" s="171">
        <f>SUMIFS(Capital!J$4:J$801,Capital!$C$4:$C$801,"Total",Capital!$A$4:$A$801,Summary!$A9)</f>
        <v>0</v>
      </c>
      <c r="L9" s="171">
        <v>3000000</v>
      </c>
    </row>
    <row r="10" spans="1:12">
      <c r="A10" s="35" t="s">
        <v>446</v>
      </c>
      <c r="B10" s="37" t="s">
        <v>957</v>
      </c>
      <c r="C10" s="171">
        <f>SUMIFS(Recurrent!H$4:H$1763,Recurrent!$C$4:$C$1763,"Consolidated Salary",Recurrent!$A$4:$A$1763,Summary!$A10)</f>
        <v>0</v>
      </c>
      <c r="D10" s="171">
        <f>SUMIFS(Recurrent!I$4:I$1763,Recurrent!$C$4:$C$1763,"Consolidated Salary",Recurrent!$A$4:$A$1763,Summary!$A10)</f>
        <v>0</v>
      </c>
      <c r="E10" s="171">
        <f>SUMIFS(Recurrent!J$4:J$1763,Recurrent!$C$4:$C$1763,"Consolidated Salary",Recurrent!$A$4:$A$1763,Summary!$A10)</f>
        <v>0</v>
      </c>
      <c r="F10" s="171">
        <f>SUMIFS(Recurrent!H$4:H$1763,Recurrent!$C$4:$C$1763,"Total Overhead Cost",Recurrent!$A$4:$A$1763,Summary!$A10)</f>
        <v>3000000</v>
      </c>
      <c r="G10" s="171">
        <f>SUMIFS(Recurrent!I$4:I$1763,Recurrent!$C$4:$C$1763,"Total Overhead Cost",Recurrent!$A$4:$A$1763,Summary!$A10)</f>
        <v>3000000</v>
      </c>
      <c r="H10" s="171">
        <f>SUMIFS(Recurrent!J$4:J$1763,Recurrent!$C$4:$C$1763,"Total Overhead Cost",Recurrent!$A$4:$A$1763,Summary!$A10)</f>
        <v>2000000</v>
      </c>
      <c r="I10" s="171">
        <f>SUMIFS(Capital!H$4:H$801,Capital!$C$4:$C$801,"Total",Capital!$A$4:$A$801,Summary!$A10)</f>
        <v>0</v>
      </c>
      <c r="J10" s="171">
        <f>SUMIFS(Capital!I$4:I$801,Capital!$C$4:$C$801,"Total",Capital!$A$4:$A$801,Summary!$A10)</f>
        <v>0</v>
      </c>
      <c r="K10" s="171">
        <f>SUMIFS(Capital!J$4:J$801,Capital!$C$4:$C$801,"Total",Capital!$A$4:$A$801,Summary!$A10)</f>
        <v>0</v>
      </c>
      <c r="L10" s="171">
        <v>3000000</v>
      </c>
    </row>
    <row r="11" spans="1:12">
      <c r="A11" s="35" t="s">
        <v>448</v>
      </c>
      <c r="B11" s="37" t="s">
        <v>958</v>
      </c>
      <c r="C11" s="171">
        <f>SUMIFS(Recurrent!H$4:H$1763,Recurrent!$C$4:$C$1763,"Consolidated Salary",Recurrent!$A$4:$A$1763,Summary!$A11)</f>
        <v>0</v>
      </c>
      <c r="D11" s="171">
        <f>SUMIFS(Recurrent!I$4:I$1763,Recurrent!$C$4:$C$1763,"Consolidated Salary",Recurrent!$A$4:$A$1763,Summary!$A11)</f>
        <v>0</v>
      </c>
      <c r="E11" s="171">
        <f>SUMIFS(Recurrent!J$4:J$1763,Recurrent!$C$4:$C$1763,"Consolidated Salary",Recurrent!$A$4:$A$1763,Summary!$A11)</f>
        <v>0</v>
      </c>
      <c r="F11" s="171">
        <f>SUMIFS(Recurrent!H$4:H$1763,Recurrent!$C$4:$C$1763,"Total Overhead Cost",Recurrent!$A$4:$A$1763,Summary!$A11)</f>
        <v>3000000</v>
      </c>
      <c r="G11" s="171">
        <f>SUMIFS(Recurrent!I$4:I$1763,Recurrent!$C$4:$C$1763,"Total Overhead Cost",Recurrent!$A$4:$A$1763,Summary!$A11)</f>
        <v>3000000</v>
      </c>
      <c r="H11" s="171">
        <f>SUMIFS(Recurrent!J$4:J$1763,Recurrent!$C$4:$C$1763,"Total Overhead Cost",Recurrent!$A$4:$A$1763,Summary!$A11)</f>
        <v>2000000</v>
      </c>
      <c r="I11" s="171">
        <f>SUMIFS(Capital!H$4:H$801,Capital!$C$4:$C$801,"Total",Capital!$A$4:$A$801,Summary!$A11)</f>
        <v>0</v>
      </c>
      <c r="J11" s="171">
        <f>SUMIFS(Capital!I$4:I$801,Capital!$C$4:$C$801,"Total",Capital!$A$4:$A$801,Summary!$A11)</f>
        <v>0</v>
      </c>
      <c r="K11" s="171">
        <f>SUMIFS(Capital!J$4:J$801,Capital!$C$4:$C$801,"Total",Capital!$A$4:$A$801,Summary!$A11)</f>
        <v>0</v>
      </c>
      <c r="L11" s="171">
        <v>3000000</v>
      </c>
    </row>
    <row r="12" spans="1:12">
      <c r="A12" s="35" t="s">
        <v>450</v>
      </c>
      <c r="B12" s="37" t="s">
        <v>959</v>
      </c>
      <c r="C12" s="171">
        <f>SUMIFS(Recurrent!H$4:H$1763,Recurrent!$C$4:$C$1763,"Consolidated Salary",Recurrent!$A$4:$A$1763,Summary!$A12)</f>
        <v>0</v>
      </c>
      <c r="D12" s="171">
        <f>SUMIFS(Recurrent!I$4:I$1763,Recurrent!$C$4:$C$1763,"Consolidated Salary",Recurrent!$A$4:$A$1763,Summary!$A12)</f>
        <v>0</v>
      </c>
      <c r="E12" s="171">
        <f>SUMIFS(Recurrent!J$4:J$1763,Recurrent!$C$4:$C$1763,"Consolidated Salary",Recurrent!$A$4:$A$1763,Summary!$A12)</f>
        <v>0</v>
      </c>
      <c r="F12" s="171">
        <f>SUMIFS(Recurrent!H$4:H$1763,Recurrent!$C$4:$C$1763,"Total Overhead Cost",Recurrent!$A$4:$A$1763,Summary!$A12)</f>
        <v>3000000</v>
      </c>
      <c r="G12" s="171">
        <f>SUMIFS(Recurrent!I$4:I$1763,Recurrent!$C$4:$C$1763,"Total Overhead Cost",Recurrent!$A$4:$A$1763,Summary!$A12)</f>
        <v>3000000</v>
      </c>
      <c r="H12" s="171">
        <f>SUMIFS(Recurrent!J$4:J$1763,Recurrent!$C$4:$C$1763,"Total Overhead Cost",Recurrent!$A$4:$A$1763,Summary!$A12)</f>
        <v>2000000</v>
      </c>
      <c r="I12" s="171">
        <f>SUMIFS(Capital!H$4:H$801,Capital!$C$4:$C$801,"Total",Capital!$A$4:$A$801,Summary!$A12)</f>
        <v>0</v>
      </c>
      <c r="J12" s="171">
        <f>SUMIFS(Capital!I$4:I$801,Capital!$C$4:$C$801,"Total",Capital!$A$4:$A$801,Summary!$A12)</f>
        <v>0</v>
      </c>
      <c r="K12" s="171">
        <f>SUMIFS(Capital!J$4:J$801,Capital!$C$4:$C$801,"Total",Capital!$A$4:$A$801,Summary!$A12)</f>
        <v>0</v>
      </c>
      <c r="L12" s="171">
        <v>3000000</v>
      </c>
    </row>
    <row r="13" spans="1:12">
      <c r="A13" s="35" t="s">
        <v>452</v>
      </c>
      <c r="B13" s="37" t="s">
        <v>960</v>
      </c>
      <c r="C13" s="171">
        <f>SUMIFS(Recurrent!H$4:H$1763,Recurrent!$C$4:$C$1763,"Consolidated Salary",Recurrent!$A$4:$A$1763,Summary!$A13)</f>
        <v>0</v>
      </c>
      <c r="D13" s="171">
        <f>SUMIFS(Recurrent!I$4:I$1763,Recurrent!$C$4:$C$1763,"Consolidated Salary",Recurrent!$A$4:$A$1763,Summary!$A13)</f>
        <v>0</v>
      </c>
      <c r="E13" s="171">
        <f>SUMIFS(Recurrent!J$4:J$1763,Recurrent!$C$4:$C$1763,"Consolidated Salary",Recurrent!$A$4:$A$1763,Summary!$A13)</f>
        <v>0</v>
      </c>
      <c r="F13" s="171">
        <f>SUMIFS(Recurrent!H$4:H$1763,Recurrent!$C$4:$C$1763,"Total Overhead Cost",Recurrent!$A$4:$A$1763,Summary!$A13)</f>
        <v>3000000</v>
      </c>
      <c r="G13" s="171">
        <f>SUMIFS(Recurrent!I$4:I$1763,Recurrent!$C$4:$C$1763,"Total Overhead Cost",Recurrent!$A$4:$A$1763,Summary!$A13)</f>
        <v>3000000</v>
      </c>
      <c r="H13" s="171">
        <f>SUMIFS(Recurrent!J$4:J$1763,Recurrent!$C$4:$C$1763,"Total Overhead Cost",Recurrent!$A$4:$A$1763,Summary!$A13)</f>
        <v>2000000</v>
      </c>
      <c r="I13" s="171">
        <f>SUMIFS(Capital!H$4:H$801,Capital!$C$4:$C$801,"Total",Capital!$A$4:$A$801,Summary!$A13)</f>
        <v>0</v>
      </c>
      <c r="J13" s="171">
        <f>SUMIFS(Capital!I$4:I$801,Capital!$C$4:$C$801,"Total",Capital!$A$4:$A$801,Summary!$A13)</f>
        <v>0</v>
      </c>
      <c r="K13" s="171">
        <f>SUMIFS(Capital!J$4:J$801,Capital!$C$4:$C$801,"Total",Capital!$A$4:$A$801,Summary!$A13)</f>
        <v>0</v>
      </c>
      <c r="L13" s="171">
        <v>3000000</v>
      </c>
    </row>
    <row r="14" spans="1:12">
      <c r="A14" s="35" t="s">
        <v>454</v>
      </c>
      <c r="B14" s="37" t="s">
        <v>961</v>
      </c>
      <c r="C14" s="171">
        <f>SUMIFS(Recurrent!H$4:H$1763,Recurrent!$C$4:$C$1763,"Consolidated Salary",Recurrent!$A$4:$A$1763,Summary!$A14)</f>
        <v>0</v>
      </c>
      <c r="D14" s="171">
        <f>SUMIFS(Recurrent!I$4:I$1763,Recurrent!$C$4:$C$1763,"Consolidated Salary",Recurrent!$A$4:$A$1763,Summary!$A14)</f>
        <v>0</v>
      </c>
      <c r="E14" s="171">
        <f>SUMIFS(Recurrent!J$4:J$1763,Recurrent!$C$4:$C$1763,"Consolidated Salary",Recurrent!$A$4:$A$1763,Summary!$A14)</f>
        <v>0</v>
      </c>
      <c r="F14" s="171">
        <f>SUMIFS(Recurrent!H$4:H$1763,Recurrent!$C$4:$C$1763,"Total Overhead Cost",Recurrent!$A$4:$A$1763,Summary!$A14)</f>
        <v>3000000</v>
      </c>
      <c r="G14" s="171">
        <f>SUMIFS(Recurrent!I$4:I$1763,Recurrent!$C$4:$C$1763,"Total Overhead Cost",Recurrent!$A$4:$A$1763,Summary!$A14)</f>
        <v>3000000</v>
      </c>
      <c r="H14" s="171">
        <f>SUMIFS(Recurrent!J$4:J$1763,Recurrent!$C$4:$C$1763,"Total Overhead Cost",Recurrent!$A$4:$A$1763,Summary!$A14)</f>
        <v>2000000</v>
      </c>
      <c r="I14" s="171">
        <f>SUMIFS(Capital!H$4:H$801,Capital!$C$4:$C$801,"Total",Capital!$A$4:$A$801,Summary!$A14)</f>
        <v>0</v>
      </c>
      <c r="J14" s="171">
        <f>SUMIFS(Capital!I$4:I$801,Capital!$C$4:$C$801,"Total",Capital!$A$4:$A$801,Summary!$A14)</f>
        <v>0</v>
      </c>
      <c r="K14" s="171">
        <f>SUMIFS(Capital!J$4:J$801,Capital!$C$4:$C$801,"Total",Capital!$A$4:$A$801,Summary!$A14)</f>
        <v>0</v>
      </c>
      <c r="L14" s="171">
        <v>3000000</v>
      </c>
    </row>
    <row r="15" spans="1:12">
      <c r="A15" s="35" t="s">
        <v>456</v>
      </c>
      <c r="B15" s="37" t="s">
        <v>962</v>
      </c>
      <c r="C15" s="171">
        <f>SUMIFS(Recurrent!H$4:H$1763,Recurrent!$C$4:$C$1763,"Consolidated Salary",Recurrent!$A$4:$A$1763,Summary!$A15)</f>
        <v>0</v>
      </c>
      <c r="D15" s="171">
        <f>SUMIFS(Recurrent!I$4:I$1763,Recurrent!$C$4:$C$1763,"Consolidated Salary",Recurrent!$A$4:$A$1763,Summary!$A15)</f>
        <v>0</v>
      </c>
      <c r="E15" s="171">
        <f>SUMIFS(Recurrent!J$4:J$1763,Recurrent!$C$4:$C$1763,"Consolidated Salary",Recurrent!$A$4:$A$1763,Summary!$A15)</f>
        <v>0</v>
      </c>
      <c r="F15" s="171">
        <f>SUMIFS(Recurrent!H$4:H$1763,Recurrent!$C$4:$C$1763,"Total Overhead Cost",Recurrent!$A$4:$A$1763,Summary!$A15)</f>
        <v>3000000</v>
      </c>
      <c r="G15" s="171">
        <f>SUMIFS(Recurrent!I$4:I$1763,Recurrent!$C$4:$C$1763,"Total Overhead Cost",Recurrent!$A$4:$A$1763,Summary!$A15)</f>
        <v>3000000</v>
      </c>
      <c r="H15" s="171">
        <f>SUMIFS(Recurrent!J$4:J$1763,Recurrent!$C$4:$C$1763,"Total Overhead Cost",Recurrent!$A$4:$A$1763,Summary!$A15)</f>
        <v>2000000</v>
      </c>
      <c r="I15" s="171">
        <f>SUMIFS(Capital!H$4:H$801,Capital!$C$4:$C$801,"Total",Capital!$A$4:$A$801,Summary!$A15)</f>
        <v>0</v>
      </c>
      <c r="J15" s="171">
        <f>SUMIFS(Capital!I$4:I$801,Capital!$C$4:$C$801,"Total",Capital!$A$4:$A$801,Summary!$A15)</f>
        <v>0</v>
      </c>
      <c r="K15" s="171">
        <f>SUMIFS(Capital!J$4:J$801,Capital!$C$4:$C$801,"Total",Capital!$A$4:$A$801,Summary!$A15)</f>
        <v>0</v>
      </c>
      <c r="L15" s="171">
        <v>3000000</v>
      </c>
    </row>
    <row r="16" spans="1:12">
      <c r="A16" s="35" t="s">
        <v>458</v>
      </c>
      <c r="B16" s="37" t="s">
        <v>963</v>
      </c>
      <c r="C16" s="171">
        <f>SUMIFS(Recurrent!H$4:H$1763,Recurrent!$C$4:$C$1763,"Consolidated Salary",Recurrent!$A$4:$A$1763,Summary!$A16)</f>
        <v>0</v>
      </c>
      <c r="D16" s="171">
        <f>SUMIFS(Recurrent!I$4:I$1763,Recurrent!$C$4:$C$1763,"Consolidated Salary",Recurrent!$A$4:$A$1763,Summary!$A16)</f>
        <v>0</v>
      </c>
      <c r="E16" s="171">
        <f>SUMIFS(Recurrent!J$4:J$1763,Recurrent!$C$4:$C$1763,"Consolidated Salary",Recurrent!$A$4:$A$1763,Summary!$A16)</f>
        <v>0</v>
      </c>
      <c r="F16" s="171">
        <f>SUMIFS(Recurrent!H$4:H$1763,Recurrent!$C$4:$C$1763,"Total Overhead Cost",Recurrent!$A$4:$A$1763,Summary!$A16)</f>
        <v>3000000</v>
      </c>
      <c r="G16" s="171">
        <f>SUMIFS(Recurrent!I$4:I$1763,Recurrent!$C$4:$C$1763,"Total Overhead Cost",Recurrent!$A$4:$A$1763,Summary!$A16)</f>
        <v>3000000</v>
      </c>
      <c r="H16" s="171">
        <f>SUMIFS(Recurrent!J$4:J$1763,Recurrent!$C$4:$C$1763,"Total Overhead Cost",Recurrent!$A$4:$A$1763,Summary!$A16)</f>
        <v>2000000</v>
      </c>
      <c r="I16" s="171">
        <f>SUMIFS(Capital!H$4:H$801,Capital!$C$4:$C$801,"Total",Capital!$A$4:$A$801,Summary!$A16)</f>
        <v>0</v>
      </c>
      <c r="J16" s="171">
        <f>SUMIFS(Capital!I$4:I$801,Capital!$C$4:$C$801,"Total",Capital!$A$4:$A$801,Summary!$A16)</f>
        <v>0</v>
      </c>
      <c r="K16" s="171">
        <f>SUMIFS(Capital!J$4:J$801,Capital!$C$4:$C$801,"Total",Capital!$A$4:$A$801,Summary!$A16)</f>
        <v>0</v>
      </c>
      <c r="L16" s="171">
        <v>3000000</v>
      </c>
    </row>
    <row r="17" spans="1:12">
      <c r="A17" s="35" t="s">
        <v>460</v>
      </c>
      <c r="B17" s="37" t="s">
        <v>964</v>
      </c>
      <c r="C17" s="171">
        <f>SUMIFS(Recurrent!H$4:H$1763,Recurrent!$C$4:$C$1763,"Consolidated Salary",Recurrent!$A$4:$A$1763,Summary!$A17)</f>
        <v>0</v>
      </c>
      <c r="D17" s="171">
        <f>SUMIFS(Recurrent!I$4:I$1763,Recurrent!$C$4:$C$1763,"Consolidated Salary",Recurrent!$A$4:$A$1763,Summary!$A17)</f>
        <v>0</v>
      </c>
      <c r="E17" s="171">
        <f>SUMIFS(Recurrent!J$4:J$1763,Recurrent!$C$4:$C$1763,"Consolidated Salary",Recurrent!$A$4:$A$1763,Summary!$A17)</f>
        <v>0</v>
      </c>
      <c r="F17" s="171">
        <f>SUMIFS(Recurrent!H$4:H$1763,Recurrent!$C$4:$C$1763,"Total Overhead Cost",Recurrent!$A$4:$A$1763,Summary!$A17)</f>
        <v>3000000</v>
      </c>
      <c r="G17" s="171">
        <f>SUMIFS(Recurrent!I$4:I$1763,Recurrent!$C$4:$C$1763,"Total Overhead Cost",Recurrent!$A$4:$A$1763,Summary!$A17)</f>
        <v>3000000</v>
      </c>
      <c r="H17" s="171">
        <f>SUMIFS(Recurrent!J$4:J$1763,Recurrent!$C$4:$C$1763,"Total Overhead Cost",Recurrent!$A$4:$A$1763,Summary!$A17)</f>
        <v>2000000</v>
      </c>
      <c r="I17" s="171">
        <f>SUMIFS(Capital!H$4:H$801,Capital!$C$4:$C$801,"Total",Capital!$A$4:$A$801,Summary!$A17)</f>
        <v>0</v>
      </c>
      <c r="J17" s="171">
        <f>SUMIFS(Capital!I$4:I$801,Capital!$C$4:$C$801,"Total",Capital!$A$4:$A$801,Summary!$A17)</f>
        <v>0</v>
      </c>
      <c r="K17" s="171">
        <f>SUMIFS(Capital!J$4:J$801,Capital!$C$4:$C$801,"Total",Capital!$A$4:$A$801,Summary!$A17)</f>
        <v>0</v>
      </c>
      <c r="L17" s="171">
        <v>3000000</v>
      </c>
    </row>
    <row r="18" spans="1:12">
      <c r="A18" s="35" t="s">
        <v>462</v>
      </c>
      <c r="B18" s="37" t="s">
        <v>965</v>
      </c>
      <c r="C18" s="171">
        <f>SUMIFS(Recurrent!H$4:H$1763,Recurrent!$C$4:$C$1763,"Consolidated Salary",Recurrent!$A$4:$A$1763,Summary!$A18)</f>
        <v>0</v>
      </c>
      <c r="D18" s="171">
        <f>SUMIFS(Recurrent!I$4:I$1763,Recurrent!$C$4:$C$1763,"Consolidated Salary",Recurrent!$A$4:$A$1763,Summary!$A18)</f>
        <v>0</v>
      </c>
      <c r="E18" s="171">
        <f>SUMIFS(Recurrent!J$4:J$1763,Recurrent!$C$4:$C$1763,"Consolidated Salary",Recurrent!$A$4:$A$1763,Summary!$A18)</f>
        <v>0</v>
      </c>
      <c r="F18" s="171">
        <f>SUMIFS(Recurrent!H$4:H$1763,Recurrent!$C$4:$C$1763,"Total Overhead Cost",Recurrent!$A$4:$A$1763,Summary!$A18)</f>
        <v>3000000</v>
      </c>
      <c r="G18" s="171">
        <f>SUMIFS(Recurrent!I$4:I$1763,Recurrent!$C$4:$C$1763,"Total Overhead Cost",Recurrent!$A$4:$A$1763,Summary!$A18)</f>
        <v>3000000</v>
      </c>
      <c r="H18" s="171">
        <f>SUMIFS(Recurrent!J$4:J$1763,Recurrent!$C$4:$C$1763,"Total Overhead Cost",Recurrent!$A$4:$A$1763,Summary!$A18)</f>
        <v>2000000</v>
      </c>
      <c r="I18" s="171">
        <f>SUMIFS(Capital!H$4:H$801,Capital!$C$4:$C$801,"Total",Capital!$A$4:$A$801,Summary!$A18)</f>
        <v>0</v>
      </c>
      <c r="J18" s="171">
        <f>SUMIFS(Capital!I$4:I$801,Capital!$C$4:$C$801,"Total",Capital!$A$4:$A$801,Summary!$A18)</f>
        <v>0</v>
      </c>
      <c r="K18" s="171">
        <f>SUMIFS(Capital!J$4:J$801,Capital!$C$4:$C$801,"Total",Capital!$A$4:$A$801,Summary!$A18)</f>
        <v>0</v>
      </c>
      <c r="L18" s="171">
        <v>3000000</v>
      </c>
    </row>
    <row r="19" spans="1:12">
      <c r="A19" s="35" t="s">
        <v>1413</v>
      </c>
      <c r="B19" s="13" t="s">
        <v>1464</v>
      </c>
      <c r="C19" s="171">
        <f>SUMIFS(Recurrent!H$4:H$1763,Recurrent!$C$4:$C$1763,"Consolidated Salary",Recurrent!$A$4:$A$1763,Summary!$A19)</f>
        <v>0</v>
      </c>
      <c r="D19" s="171">
        <f>SUMIFS(Recurrent!I$4:I$1763,Recurrent!$C$4:$C$1763,"Consolidated Salary",Recurrent!$A$4:$A$1763,Summary!$A19)</f>
        <v>0</v>
      </c>
      <c r="E19" s="171">
        <f>SUMIFS(Recurrent!J$4:J$1763,Recurrent!$C$4:$C$1763,"Consolidated Salary",Recurrent!$A$4:$A$1763,Summary!$A19)</f>
        <v>0</v>
      </c>
      <c r="F19" s="171">
        <f>SUMIFS(Recurrent!H$4:H$1763,Recurrent!$C$4:$C$1763,"Total Overhead Cost",Recurrent!$A$4:$A$1763,Summary!$A19)</f>
        <v>3000000</v>
      </c>
      <c r="I19" s="171">
        <f>SUMIFS(Capital!H$4:H$801,Capital!$C$4:$C$801,"Total",Capital!$A$4:$A$801,Summary!$A19)</f>
        <v>0</v>
      </c>
      <c r="L19" s="171">
        <v>3000000</v>
      </c>
    </row>
    <row r="20" spans="1:12">
      <c r="A20" s="35" t="s">
        <v>1414</v>
      </c>
      <c r="B20" s="13" t="s">
        <v>1465</v>
      </c>
      <c r="C20" s="171">
        <f>SUMIFS(Recurrent!H$4:H$1763,Recurrent!$C$4:$C$1763,"Consolidated Salary",Recurrent!$A$4:$A$1763,Summary!$A20)</f>
        <v>0</v>
      </c>
      <c r="D20" s="171">
        <f>SUMIFS(Recurrent!I$4:I$1763,Recurrent!$C$4:$C$1763,"Consolidated Salary",Recurrent!$A$4:$A$1763,Summary!$A20)</f>
        <v>0</v>
      </c>
      <c r="E20" s="171">
        <f>SUMIFS(Recurrent!J$4:J$1763,Recurrent!$C$4:$C$1763,"Consolidated Salary",Recurrent!$A$4:$A$1763,Summary!$A20)</f>
        <v>0</v>
      </c>
      <c r="F20" s="171">
        <f>SUMIFS(Recurrent!H$4:H$1763,Recurrent!$C$4:$C$1763,"Total Overhead Cost",Recurrent!$A$4:$A$1763,Summary!$A20)</f>
        <v>3000000</v>
      </c>
      <c r="I20" s="171">
        <f>SUMIFS(Capital!H$4:H$801,Capital!$C$4:$C$801,"Total",Capital!$A$4:$A$801,Summary!$A20)</f>
        <v>0</v>
      </c>
      <c r="L20" s="171">
        <v>3000000</v>
      </c>
    </row>
    <row r="21" spans="1:12">
      <c r="A21" s="35" t="s">
        <v>1415</v>
      </c>
      <c r="B21" s="13" t="s">
        <v>1466</v>
      </c>
      <c r="C21" s="171">
        <f>SUMIFS(Recurrent!H$4:H$1763,Recurrent!$C$4:$C$1763,"Consolidated Salary",Recurrent!$A$4:$A$1763,Summary!$A21)</f>
        <v>0</v>
      </c>
      <c r="D21" s="171">
        <f>SUMIFS(Recurrent!I$4:I$1763,Recurrent!$C$4:$C$1763,"Consolidated Salary",Recurrent!$A$4:$A$1763,Summary!$A21)</f>
        <v>0</v>
      </c>
      <c r="E21" s="171">
        <f>SUMIFS(Recurrent!J$4:J$1763,Recurrent!$C$4:$C$1763,"Consolidated Salary",Recurrent!$A$4:$A$1763,Summary!$A21)</f>
        <v>0</v>
      </c>
      <c r="F21" s="171">
        <f>SUMIFS(Recurrent!H$4:H$1763,Recurrent!$C$4:$C$1763,"Total Overhead Cost",Recurrent!$A$4:$A$1763,Summary!$A21)</f>
        <v>3000000</v>
      </c>
      <c r="I21" s="171">
        <f>SUMIFS(Capital!H$4:H$801,Capital!$C$4:$C$801,"Total",Capital!$A$4:$A$801,Summary!$A21)</f>
        <v>0</v>
      </c>
      <c r="L21" s="171">
        <v>3000000</v>
      </c>
    </row>
    <row r="22" spans="1:12">
      <c r="A22" s="35" t="s">
        <v>1416</v>
      </c>
      <c r="B22" s="13" t="s">
        <v>1467</v>
      </c>
      <c r="C22" s="171">
        <f>SUMIFS(Recurrent!H$4:H$1763,Recurrent!$C$4:$C$1763,"Consolidated Salary",Recurrent!$A$4:$A$1763,Summary!$A22)</f>
        <v>0</v>
      </c>
      <c r="D22" s="171">
        <f>SUMIFS(Recurrent!I$4:I$1763,Recurrent!$C$4:$C$1763,"Consolidated Salary",Recurrent!$A$4:$A$1763,Summary!$A22)</f>
        <v>0</v>
      </c>
      <c r="E22" s="171">
        <f>SUMIFS(Recurrent!J$4:J$1763,Recurrent!$C$4:$C$1763,"Consolidated Salary",Recurrent!$A$4:$A$1763,Summary!$A22)</f>
        <v>0</v>
      </c>
      <c r="F22" s="171">
        <f>SUMIFS(Recurrent!H$4:H$1763,Recurrent!$C$4:$C$1763,"Total Overhead Cost",Recurrent!$A$4:$A$1763,Summary!$A22)</f>
        <v>3000000</v>
      </c>
      <c r="I22" s="171">
        <f>SUMIFS(Capital!H$4:H$801,Capital!$C$4:$C$801,"Total",Capital!$A$4:$A$801,Summary!$A22)</f>
        <v>0</v>
      </c>
      <c r="L22" s="171">
        <v>3000000</v>
      </c>
    </row>
    <row r="23" spans="1:12">
      <c r="A23" s="35" t="s">
        <v>1417</v>
      </c>
      <c r="B23" s="13" t="s">
        <v>1468</v>
      </c>
      <c r="C23" s="171">
        <f>SUMIFS(Recurrent!H$4:H$1763,Recurrent!$C$4:$C$1763,"Consolidated Salary",Recurrent!$A$4:$A$1763,Summary!$A23)</f>
        <v>0</v>
      </c>
      <c r="D23" s="171">
        <f>SUMIFS(Recurrent!I$4:I$1763,Recurrent!$C$4:$C$1763,"Consolidated Salary",Recurrent!$A$4:$A$1763,Summary!$A23)</f>
        <v>0</v>
      </c>
      <c r="E23" s="171">
        <f>SUMIFS(Recurrent!J$4:J$1763,Recurrent!$C$4:$C$1763,"Consolidated Salary",Recurrent!$A$4:$A$1763,Summary!$A23)</f>
        <v>0</v>
      </c>
      <c r="F23" s="171">
        <f>SUMIFS(Recurrent!H$4:H$1763,Recurrent!$C$4:$C$1763,"Total Overhead Cost",Recurrent!$A$4:$A$1763,Summary!$A23)</f>
        <v>3000000</v>
      </c>
      <c r="I23" s="171">
        <f>SUMIFS(Capital!H$4:H$801,Capital!$C$4:$C$801,"Total",Capital!$A$4:$A$801,Summary!$A23)</f>
        <v>0</v>
      </c>
      <c r="L23" s="171">
        <v>3000000</v>
      </c>
    </row>
    <row r="24" spans="1:12">
      <c r="A24" s="35" t="s">
        <v>1418</v>
      </c>
      <c r="B24" s="13" t="s">
        <v>1549</v>
      </c>
      <c r="C24" s="171">
        <f>SUMIFS(Recurrent!H$4:H$1763,Recurrent!$C$4:$C$1763,"Consolidated Salary",Recurrent!$A$4:$A$1763,Summary!$A24)</f>
        <v>0</v>
      </c>
      <c r="D24" s="171">
        <f>SUMIFS(Recurrent!I$4:I$1763,Recurrent!$C$4:$C$1763,"Consolidated Salary",Recurrent!$A$4:$A$1763,Summary!$A24)</f>
        <v>0</v>
      </c>
      <c r="E24" s="171">
        <f>SUMIFS(Recurrent!J$4:J$1763,Recurrent!$C$4:$C$1763,"Consolidated Salary",Recurrent!$A$4:$A$1763,Summary!$A24)</f>
        <v>0</v>
      </c>
      <c r="F24" s="171">
        <f>SUMIFS(Recurrent!H$4:H$1763,Recurrent!$C$4:$C$1763,"Total Overhead Cost",Recurrent!$A$4:$A$1763,Summary!$A24)</f>
        <v>3000000</v>
      </c>
      <c r="I24" s="171">
        <f>SUMIFS(Capital!H$4:H$801,Capital!$C$4:$C$801,"Total",Capital!$A$4:$A$801,Summary!$A24)</f>
        <v>0</v>
      </c>
      <c r="L24" s="171">
        <v>3000000</v>
      </c>
    </row>
    <row r="25" spans="1:12">
      <c r="A25" s="35" t="s">
        <v>1419</v>
      </c>
      <c r="B25" s="13" t="s">
        <v>1548</v>
      </c>
      <c r="C25" s="171">
        <f>SUMIFS(Recurrent!H$4:H$1763,Recurrent!$C$4:$C$1763,"Consolidated Salary",Recurrent!$A$4:$A$1763,Summary!$A25)</f>
        <v>0</v>
      </c>
      <c r="D25" s="171">
        <f>SUMIFS(Recurrent!I$4:I$1763,Recurrent!$C$4:$C$1763,"Consolidated Salary",Recurrent!$A$4:$A$1763,Summary!$A25)</f>
        <v>0</v>
      </c>
      <c r="E25" s="171">
        <f>SUMIFS(Recurrent!J$4:J$1763,Recurrent!$C$4:$C$1763,"Consolidated Salary",Recurrent!$A$4:$A$1763,Summary!$A25)</f>
        <v>0</v>
      </c>
      <c r="F25" s="171">
        <f>SUMIFS(Recurrent!H$4:H$1763,Recurrent!$C$4:$C$1763,"Total Overhead Cost",Recurrent!$A$4:$A$1763,Summary!$A25)</f>
        <v>3000000</v>
      </c>
      <c r="I25" s="171">
        <f>SUMIFS(Capital!H$4:H$801,Capital!$C$4:$C$801,"Total",Capital!$A$4:$A$801,Summary!$A25)</f>
        <v>0</v>
      </c>
      <c r="L25" s="171">
        <v>3000000</v>
      </c>
    </row>
    <row r="26" spans="1:12">
      <c r="A26" s="35" t="s">
        <v>1420</v>
      </c>
      <c r="B26" s="13" t="s">
        <v>1471</v>
      </c>
      <c r="C26" s="171">
        <f>SUMIFS(Recurrent!H$4:H$1763,Recurrent!$C$4:$C$1763,"Consolidated Salary",Recurrent!$A$4:$A$1763,Summary!$A26)</f>
        <v>0</v>
      </c>
      <c r="D26" s="171">
        <f>SUMIFS(Recurrent!I$4:I$1763,Recurrent!$C$4:$C$1763,"Consolidated Salary",Recurrent!$A$4:$A$1763,Summary!$A26)</f>
        <v>0</v>
      </c>
      <c r="E26" s="171">
        <f>SUMIFS(Recurrent!J$4:J$1763,Recurrent!$C$4:$C$1763,"Consolidated Salary",Recurrent!$A$4:$A$1763,Summary!$A26)</f>
        <v>0</v>
      </c>
      <c r="F26" s="171">
        <f>SUMIFS(Recurrent!H$4:H$1763,Recurrent!$C$4:$C$1763,"Total Overhead Cost",Recurrent!$A$4:$A$1763,Summary!$A26)</f>
        <v>3000000</v>
      </c>
      <c r="I26" s="171">
        <f>SUMIFS(Capital!H$4:H$801,Capital!$C$4:$C$801,"Total",Capital!$A$4:$A$801,Summary!$A26)</f>
        <v>0</v>
      </c>
      <c r="L26" s="171">
        <v>3000000</v>
      </c>
    </row>
    <row r="27" spans="1:12">
      <c r="A27" s="35" t="s">
        <v>1421</v>
      </c>
      <c r="B27" s="13" t="s">
        <v>1473</v>
      </c>
      <c r="C27" s="171">
        <f>SUMIFS(Recurrent!H$4:H$1763,Recurrent!$C$4:$C$1763,"Consolidated Salary",Recurrent!$A$4:$A$1763,Summary!$A27)</f>
        <v>0</v>
      </c>
      <c r="D27" s="171">
        <f>SUMIFS(Recurrent!I$4:I$1763,Recurrent!$C$4:$C$1763,"Consolidated Salary",Recurrent!$A$4:$A$1763,Summary!$A27)</f>
        <v>0</v>
      </c>
      <c r="E27" s="171">
        <f>SUMIFS(Recurrent!J$4:J$1763,Recurrent!$C$4:$C$1763,"Consolidated Salary",Recurrent!$A$4:$A$1763,Summary!$A27)</f>
        <v>0</v>
      </c>
      <c r="F27" s="171">
        <f>SUMIFS(Recurrent!H$4:H$1763,Recurrent!$C$4:$C$1763,"Total Overhead Cost",Recurrent!$A$4:$A$1763,Summary!$A27)</f>
        <v>3000000</v>
      </c>
      <c r="I27" s="171">
        <f>SUMIFS(Capital!H$4:H$801,Capital!$C$4:$C$801,"Total",Capital!$A$4:$A$801,Summary!$A27)</f>
        <v>0</v>
      </c>
      <c r="L27" s="171">
        <v>3000000</v>
      </c>
    </row>
    <row r="28" spans="1:12">
      <c r="A28" s="453" t="s">
        <v>465</v>
      </c>
      <c r="B28" s="37" t="s">
        <v>993</v>
      </c>
      <c r="C28" s="171">
        <f>SUMIFS(Recurrent!H$4:H$1763,Recurrent!$C$4:$C$1763,"Consolidated Salary",Recurrent!$A$4:$A$1763,Summary!$A28)</f>
        <v>0</v>
      </c>
      <c r="D28" s="171">
        <f>SUMIFS(Recurrent!I$4:I$1763,Recurrent!$C$4:$C$1763,"Consolidated Salary",Recurrent!$A$4:$A$1763,Summary!$A28)</f>
        <v>0</v>
      </c>
      <c r="E28" s="171">
        <f>SUMIFS(Recurrent!J$4:J$1763,Recurrent!$C$4:$C$1763,"Consolidated Salary",Recurrent!$A$4:$A$1763,Summary!$A28)</f>
        <v>0</v>
      </c>
      <c r="F28" s="171">
        <f>SUMIFS(Recurrent!H$4:H$1763,Recurrent!$C$4:$C$1763,"Total Overhead Cost",Recurrent!$A$4:$A$1763,Summary!$A28)</f>
        <v>62000000</v>
      </c>
      <c r="G28" s="171">
        <f>SUMIFS(Recurrent!I$4:I$1763,Recurrent!$C$4:$C$1763,"Total Overhead Cost",Recurrent!$A$4:$A$1763,Summary!$A28)</f>
        <v>106725500</v>
      </c>
      <c r="H28" s="171">
        <f>SUMIFS(Recurrent!J$4:J$1763,Recurrent!$C$4:$C$1763,"Total Overhead Cost",Recurrent!$A$4:$A$1763,Summary!$A28)</f>
        <v>19125000</v>
      </c>
      <c r="I28" s="171">
        <f>SUMIFS(Capital!H$4:H$801,Capital!$C$4:$C$801,"Total",Capital!$A$4:$A$801,Summary!$A28)</f>
        <v>500000000</v>
      </c>
      <c r="J28" s="171">
        <f>SUMIFS(Capital!I$4:I$801,Capital!$C$4:$C$801,"Total",Capital!$A$4:$A$801,Summary!$A28)</f>
        <v>177975000</v>
      </c>
      <c r="K28" s="171">
        <f>SUMIFS(Capital!J$4:J$801,Capital!$C$4:$C$801,"Total",Capital!$A$4:$A$801,Summary!$A28)</f>
        <v>126802950</v>
      </c>
      <c r="L28" s="171">
        <v>62000000</v>
      </c>
    </row>
    <row r="29" spans="1:12">
      <c r="A29" s="453" t="s">
        <v>467</v>
      </c>
      <c r="B29" s="37" t="s">
        <v>966</v>
      </c>
      <c r="C29" s="171">
        <f>SUMIFS(Recurrent!H$4:H$1763,Recurrent!$C$4:$C$1763,"Consolidated Salary",Recurrent!$A$4:$A$1763,Summary!$A30)</f>
        <v>670555560</v>
      </c>
      <c r="D29" s="171">
        <f>SUMIFS(Recurrent!I$4:I$1763,Recurrent!$C$4:$C$1763,"Consolidated Salary",Recurrent!$A$4:$A$1763,Summary!$A30)</f>
        <v>543412000</v>
      </c>
      <c r="E29" s="171">
        <f>SUMIFS(Recurrent!J$4:J$1763,Recurrent!$C$4:$C$1763,"Consolidated Salary",Recurrent!$A$4:$A$1763,Summary!$A30)</f>
        <v>422766975</v>
      </c>
      <c r="F29" s="171">
        <f>SUMIFS(Recurrent!H$4:H$1763,Recurrent!$C$4:$C$1763,"Total Overhead Cost",Recurrent!$A$4:$A$1763,Summary!$A30)</f>
        <v>1826000000</v>
      </c>
      <c r="G29" s="171">
        <f>SUMIFS(Recurrent!I$4:I$1763,Recurrent!$C$4:$C$1763,"Total Overhead Cost",Recurrent!$A$4:$A$1763,Summary!$A30)</f>
        <v>2992720000</v>
      </c>
      <c r="H29" s="171">
        <f>SUMIFS(Recurrent!J$4:J$1763,Recurrent!$C$4:$C$1763,"Total Overhead Cost",Recurrent!$A$4:$A$1763,Summary!$A30)</f>
        <v>2249328346</v>
      </c>
      <c r="I29" s="171">
        <f>SUMIFS(Capital!H$4:H$801,Capital!$C$4:$C$801,"Total",Capital!$A$4:$A$801,Summary!$A29)</f>
        <v>96000000</v>
      </c>
      <c r="J29" s="171">
        <f>SUMIFS(Capital!I$4:I$801,Capital!$C$4:$C$801,"Total",Capital!$A$4:$A$801,Summary!$A30)</f>
        <v>2599000000</v>
      </c>
      <c r="K29" s="171">
        <f>SUMIFS(Capital!J$4:J$801,Capital!$C$4:$C$801,"Total",Capital!$A$4:$A$801,Summary!$A30)</f>
        <v>1530702189</v>
      </c>
      <c r="L29" s="171">
        <v>58688056.549999997</v>
      </c>
    </row>
    <row r="30" spans="1:12">
      <c r="A30" s="452" t="s">
        <v>405</v>
      </c>
      <c r="B30" s="37" t="s">
        <v>1003</v>
      </c>
      <c r="C30" s="171">
        <f>SUMIFS(Recurrent!H$4:H$1763,Recurrent!$C$4:$C$1763,"Consolidated Salary",Recurrent!$A$4:$A$1763,Summary!$A31)</f>
        <v>0</v>
      </c>
      <c r="D30" s="171">
        <f>SUMIFS(Recurrent!I$4:I$1763,Recurrent!$C$4:$C$1763,"Consolidated Salary",Recurrent!$A$4:$A$1763,Summary!$A31)</f>
        <v>0</v>
      </c>
      <c r="E30" s="171">
        <f>SUMIFS(Recurrent!J$4:J$1763,Recurrent!$C$4:$C$1763,"Consolidated Salary",Recurrent!$A$4:$A$1763,Summary!$A31)</f>
        <v>0</v>
      </c>
      <c r="F30" s="171">
        <f>SUMIFS(Recurrent!H$4:H$1763,Recurrent!$C$4:$C$1763,"Total Overhead Cost",Recurrent!$A$4:$A$1763,Summary!$A31)</f>
        <v>600000</v>
      </c>
      <c r="G30" s="171">
        <f>SUMIFS(Recurrent!I$4:I$1763,Recurrent!$C$4:$C$1763,"Total Overhead Cost",Recurrent!$A$4:$A$1763,Summary!$A31)</f>
        <v>600000</v>
      </c>
      <c r="H30" s="171">
        <f>SUMIFS(Recurrent!J$4:J$1763,Recurrent!$C$4:$C$1763,"Total Overhead Cost",Recurrent!$A$4:$A$1763,Summary!$A31)</f>
        <v>450000</v>
      </c>
      <c r="I30" s="171">
        <f>SUMIFS(Capital!H$4:H$801,Capital!$C$4:$C$801,"Total",Capital!$A$4:$A$801,Summary!$A30)</f>
        <v>2581000000</v>
      </c>
      <c r="J30" s="171">
        <f>SUMIFS(Capital!I$4:I$801,Capital!$C$4:$C$801,"Total",Capital!$A$4:$A$801,Summary!$A31)</f>
        <v>0</v>
      </c>
      <c r="K30" s="171">
        <f>SUMIFS(Capital!J$4:J$801,Capital!$C$4:$C$801,"Total",Capital!$A$4:$A$801,Summary!$A31)</f>
        <v>0</v>
      </c>
      <c r="L30" s="171">
        <v>2496555560</v>
      </c>
    </row>
    <row r="31" spans="1:12">
      <c r="A31" s="453" t="s">
        <v>762</v>
      </c>
      <c r="B31" s="37" t="s">
        <v>891</v>
      </c>
      <c r="C31" s="171">
        <f>SUMIFS(Recurrent!H$4:H$1763,Recurrent!$C$4:$C$1763,"Consolidated Salary",Recurrent!$A$4:$A$1763,Summary!$A32)</f>
        <v>0</v>
      </c>
      <c r="D31" s="171">
        <f>SUMIFS(Recurrent!I$4:I$1763,Recurrent!$C$4:$C$1763,"Consolidated Salary",Recurrent!$A$4:$A$1763,Summary!$A32)</f>
        <v>0</v>
      </c>
      <c r="E31" s="171">
        <f>SUMIFS(Recurrent!J$4:J$1763,Recurrent!$C$4:$C$1763,"Consolidated Salary",Recurrent!$A$4:$A$1763,Summary!$A32)</f>
        <v>0</v>
      </c>
      <c r="F31" s="171">
        <f>SUMIFS(Recurrent!H$4:H$1763,Recurrent!$C$4:$C$1763,"Total Overhead Cost",Recurrent!$A$4:$A$1763,Summary!$A32)</f>
        <v>300000</v>
      </c>
      <c r="G31" s="171">
        <f>SUMIFS(Recurrent!I$4:I$1763,Recurrent!$C$4:$C$1763,"Total Overhead Cost",Recurrent!$A$4:$A$1763,Summary!$A32)</f>
        <v>300000</v>
      </c>
      <c r="H31" s="171">
        <f>SUMIFS(Recurrent!J$4:J$1763,Recurrent!$C$4:$C$1763,"Total Overhead Cost",Recurrent!$A$4:$A$1763,Summary!$A32)</f>
        <v>250000</v>
      </c>
      <c r="I31" s="171">
        <f>SUMIFS(Capital!H$4:H$801,Capital!$C$4:$C$801,"Total",Capital!$A$4:$A$801,Summary!$A31)</f>
        <v>0</v>
      </c>
      <c r="J31" s="171">
        <f>SUMIFS(Capital!I$4:I$801,Capital!$C$4:$C$801,"Total",Capital!$A$4:$A$801,Summary!$A32)</f>
        <v>0</v>
      </c>
      <c r="K31" s="171">
        <f>SUMIFS(Capital!J$4:J$801,Capital!$C$4:$C$801,"Total",Capital!$A$4:$A$801,Summary!$A32)</f>
        <v>0</v>
      </c>
      <c r="L31" s="171">
        <v>600000</v>
      </c>
    </row>
    <row r="32" spans="1:12">
      <c r="A32" s="453" t="s">
        <v>763</v>
      </c>
      <c r="B32" s="37" t="s">
        <v>892</v>
      </c>
      <c r="C32" s="171">
        <f>SUMIFS(Recurrent!H$4:H$1763,Recurrent!$C$4:$C$1763,"Consolidated Salary",Recurrent!$A$4:$A$1763,Summary!$A33)</f>
        <v>0</v>
      </c>
      <c r="D32" s="171">
        <f>SUMIFS(Recurrent!I$4:I$1763,Recurrent!$C$4:$C$1763,"Consolidated Salary",Recurrent!$A$4:$A$1763,Summary!$A33)</f>
        <v>0</v>
      </c>
      <c r="E32" s="171">
        <f>SUMIFS(Recurrent!J$4:J$1763,Recurrent!$C$4:$C$1763,"Consolidated Salary",Recurrent!$A$4:$A$1763,Summary!$A33)</f>
        <v>0</v>
      </c>
      <c r="F32" s="171">
        <f>SUMIFS(Recurrent!H$4:H$1763,Recurrent!$C$4:$C$1763,"Total Overhead Cost",Recurrent!$A$4:$A$1763,Summary!$A33)</f>
        <v>120000</v>
      </c>
      <c r="G32" s="171">
        <f>SUMIFS(Recurrent!I$4:I$1763,Recurrent!$C$4:$C$1763,"Total Overhead Cost",Recurrent!$A$4:$A$1763,Summary!$A33)</f>
        <v>120000</v>
      </c>
      <c r="H32" s="171">
        <f>SUMIFS(Recurrent!J$4:J$1763,Recurrent!$C$4:$C$1763,"Total Overhead Cost",Recurrent!$A$4:$A$1763,Summary!$A33)</f>
        <v>90000</v>
      </c>
      <c r="I32" s="171">
        <f>SUMIFS(Capital!H$4:H$801,Capital!$C$4:$C$801,"Total",Capital!$A$4:$A$801,Summary!$A32)</f>
        <v>0</v>
      </c>
      <c r="J32" s="171">
        <f>SUMIFS(Capital!I$4:I$801,Capital!$C$4:$C$801,"Total",Capital!$A$4:$A$801,Summary!$A33)</f>
        <v>0</v>
      </c>
      <c r="K32" s="171">
        <f>SUMIFS(Capital!J$4:J$801,Capital!$C$4:$C$801,"Total",Capital!$A$4:$A$801,Summary!$A33)</f>
        <v>0</v>
      </c>
      <c r="L32" s="171">
        <v>300000</v>
      </c>
    </row>
    <row r="33" spans="1:12">
      <c r="A33" s="453" t="s">
        <v>764</v>
      </c>
      <c r="B33" s="37" t="s">
        <v>893</v>
      </c>
      <c r="C33" s="171">
        <f>SUMIFS(Recurrent!H$4:H$1763,Recurrent!$C$4:$C$1763,"Consolidated Salary",Recurrent!$A$4:$A$1763,Summary!$A34)</f>
        <v>0</v>
      </c>
      <c r="D33" s="171">
        <f>SUMIFS(Recurrent!I$4:I$1763,Recurrent!$C$4:$C$1763,"Consolidated Salary",Recurrent!$A$4:$A$1763,Summary!$A34)</f>
        <v>0</v>
      </c>
      <c r="E33" s="171">
        <f>SUMIFS(Recurrent!J$4:J$1763,Recurrent!$C$4:$C$1763,"Consolidated Salary",Recurrent!$A$4:$A$1763,Summary!$A34)</f>
        <v>0</v>
      </c>
      <c r="F33" s="171">
        <f>SUMIFS(Recurrent!H$4:H$1763,Recurrent!$C$4:$C$1763,"Total Overhead Cost",Recurrent!$A$4:$A$1763,Summary!$A34)</f>
        <v>300000</v>
      </c>
      <c r="G33" s="171">
        <f>SUMIFS(Recurrent!I$4:I$1763,Recurrent!$C$4:$C$1763,"Total Overhead Cost",Recurrent!$A$4:$A$1763,Summary!$A34)</f>
        <v>300000</v>
      </c>
      <c r="H33" s="171">
        <f>SUMIFS(Recurrent!J$4:J$1763,Recurrent!$C$4:$C$1763,"Total Overhead Cost",Recurrent!$A$4:$A$1763,Summary!$A34)</f>
        <v>225000</v>
      </c>
      <c r="I33" s="171">
        <f>SUMIFS(Capital!H$4:H$801,Capital!$C$4:$C$801,"Total",Capital!$A$4:$A$801,Summary!$A33)</f>
        <v>0</v>
      </c>
      <c r="J33" s="171">
        <f>SUMIFS(Capital!I$4:I$801,Capital!$C$4:$C$801,"Total",Capital!$A$4:$A$801,Summary!$A34)</f>
        <v>0</v>
      </c>
      <c r="K33" s="171">
        <f>SUMIFS(Capital!J$4:J$801,Capital!$C$4:$C$801,"Total",Capital!$A$4:$A$801,Summary!$A34)</f>
        <v>0</v>
      </c>
      <c r="L33" s="171">
        <v>120000</v>
      </c>
    </row>
    <row r="34" spans="1:12">
      <c r="A34" s="453" t="s">
        <v>765</v>
      </c>
      <c r="B34" s="37" t="s">
        <v>894</v>
      </c>
      <c r="C34" s="171">
        <f>SUMIFS(Recurrent!H$4:H$1763,Recurrent!$C$4:$C$1763,"Consolidated Salary",Recurrent!$A$4:$A$1763,Summary!$A35)</f>
        <v>0</v>
      </c>
      <c r="D34" s="171">
        <f>SUMIFS(Recurrent!I$4:I$1763,Recurrent!$C$4:$C$1763,"Consolidated Salary",Recurrent!$A$4:$A$1763,Summary!$A35)</f>
        <v>0</v>
      </c>
      <c r="E34" s="171">
        <f>SUMIFS(Recurrent!J$4:J$1763,Recurrent!$C$4:$C$1763,"Consolidated Salary",Recurrent!$A$4:$A$1763,Summary!$A35)</f>
        <v>0</v>
      </c>
      <c r="F34" s="171">
        <f>SUMIFS(Recurrent!H$4:H$1763,Recurrent!$C$4:$C$1763,"Total Overhead Cost",Recurrent!$A$4:$A$1763,Summary!$A35)</f>
        <v>4800000</v>
      </c>
      <c r="G34" s="171">
        <f>SUMIFS(Recurrent!I$4:I$1763,Recurrent!$C$4:$C$1763,"Total Overhead Cost",Recurrent!$A$4:$A$1763,Summary!$A35)</f>
        <v>2400000</v>
      </c>
      <c r="H34" s="171">
        <f>SUMIFS(Recurrent!J$4:J$1763,Recurrent!$C$4:$C$1763,"Total Overhead Cost",Recurrent!$A$4:$A$1763,Summary!$A35)</f>
        <v>1800000</v>
      </c>
      <c r="I34" s="171">
        <f>SUMIFS(Capital!H$4:H$801,Capital!$C$4:$C$801,"Total",Capital!$A$4:$A$801,Summary!$A34)</f>
        <v>0</v>
      </c>
      <c r="J34" s="171">
        <f>SUMIFS(Capital!I$4:I$801,Capital!$C$4:$C$801,"Total",Capital!$A$4:$A$801,Summary!$A35)</f>
        <v>0</v>
      </c>
      <c r="K34" s="171">
        <f>SUMIFS(Capital!J$4:J$801,Capital!$C$4:$C$801,"Total",Capital!$A$4:$A$801,Summary!$A35)</f>
        <v>0</v>
      </c>
      <c r="L34" s="171">
        <v>300000</v>
      </c>
    </row>
    <row r="35" spans="1:12">
      <c r="A35" s="453" t="s">
        <v>411</v>
      </c>
      <c r="B35" s="37" t="s">
        <v>895</v>
      </c>
      <c r="C35" s="171">
        <f>SUMIFS(Recurrent!H$4:H$1763,Recurrent!$C$4:$C$1763,"Consolidated Salary",Recurrent!$A$4:$A$1763,Summary!$A36)</f>
        <v>0</v>
      </c>
      <c r="D35" s="171">
        <f>SUMIFS(Recurrent!I$4:I$1763,Recurrent!$C$4:$C$1763,"Consolidated Salary",Recurrent!$A$4:$A$1763,Summary!$A36)</f>
        <v>0</v>
      </c>
      <c r="E35" s="171">
        <f>SUMIFS(Recurrent!J$4:J$1763,Recurrent!$C$4:$C$1763,"Consolidated Salary",Recurrent!$A$4:$A$1763,Summary!$A36)</f>
        <v>0</v>
      </c>
      <c r="F35" s="171">
        <f>SUMIFS(Recurrent!H$4:H$1763,Recurrent!$C$4:$C$1763,"Total Overhead Cost",Recurrent!$A$4:$A$1763,Summary!$A36)</f>
        <v>6612000</v>
      </c>
      <c r="G35" s="171">
        <f>SUMIFS(Recurrent!I$4:I$1763,Recurrent!$C$4:$C$1763,"Total Overhead Cost",Recurrent!$A$4:$A$1763,Summary!$A36)</f>
        <v>6000000</v>
      </c>
      <c r="H35" s="171">
        <f>SUMIFS(Recurrent!J$4:J$1763,Recurrent!$C$4:$C$1763,"Total Overhead Cost",Recurrent!$A$4:$A$1763,Summary!$A36)</f>
        <v>4500000</v>
      </c>
      <c r="I35" s="171">
        <f>SUMIFS(Capital!H$4:H$801,Capital!$C$4:$C$801,"Total",Capital!$A$4:$A$801,Summary!$A35)</f>
        <v>0</v>
      </c>
      <c r="J35" s="171">
        <f>SUMIFS(Capital!I$4:I$801,Capital!$C$4:$C$801,"Total",Capital!$A$4:$A$801,Summary!$A36)</f>
        <v>0</v>
      </c>
      <c r="K35" s="171">
        <f>SUMIFS(Capital!J$4:J$801,Capital!$C$4:$C$801,"Total",Capital!$A$4:$A$801,Summary!$A36)</f>
        <v>0</v>
      </c>
      <c r="L35" s="171">
        <v>4800000</v>
      </c>
    </row>
    <row r="36" spans="1:12">
      <c r="A36" s="453" t="s">
        <v>413</v>
      </c>
      <c r="B36" s="37" t="s">
        <v>896</v>
      </c>
      <c r="C36" s="171">
        <f>SUMIFS(Recurrent!H$4:H$1763,Recurrent!$C$4:$C$1763,"Consolidated Salary",Recurrent!$A$4:$A$1763,Summary!$A37)</f>
        <v>0</v>
      </c>
      <c r="D36" s="171">
        <f>SUMIFS(Recurrent!I$4:I$1763,Recurrent!$C$4:$C$1763,"Consolidated Salary",Recurrent!$A$4:$A$1763,Summary!$A37)</f>
        <v>0</v>
      </c>
      <c r="E36" s="171">
        <f>SUMIFS(Recurrent!J$4:J$1763,Recurrent!$C$4:$C$1763,"Consolidated Salary",Recurrent!$A$4:$A$1763,Summary!$A37)</f>
        <v>0</v>
      </c>
      <c r="F36" s="171">
        <f>SUMIFS(Recurrent!H$4:H$1763,Recurrent!$C$4:$C$1763,"Total Overhead Cost",Recurrent!$A$4:$A$1763,Summary!$A37)</f>
        <v>21600000</v>
      </c>
      <c r="G36" s="171">
        <f>SUMIFS(Recurrent!I$4:I$1763,Recurrent!$C$4:$C$1763,"Total Overhead Cost",Recurrent!$A$4:$A$1763,Summary!$A37)</f>
        <v>21600000</v>
      </c>
      <c r="H36" s="171">
        <f>SUMIFS(Recurrent!J$4:J$1763,Recurrent!$C$4:$C$1763,"Total Overhead Cost",Recurrent!$A$4:$A$1763,Summary!$A37)</f>
        <v>16200000</v>
      </c>
      <c r="I36" s="171">
        <f>SUMIFS(Capital!H$4:H$801,Capital!$C$4:$C$801,"Total",Capital!$A$4:$A$801,Summary!$A36)</f>
        <v>0</v>
      </c>
      <c r="J36" s="171">
        <f>SUMIFS(Capital!I$4:I$801,Capital!$C$4:$C$801,"Total",Capital!$A$4:$A$801,Summary!$A37)</f>
        <v>0</v>
      </c>
      <c r="K36" s="171">
        <f>SUMIFS(Capital!J$4:J$801,Capital!$C$4:$C$801,"Total",Capital!$A$4:$A$801,Summary!$A37)</f>
        <v>0</v>
      </c>
      <c r="L36" s="171">
        <v>6612000</v>
      </c>
    </row>
    <row r="37" spans="1:12">
      <c r="A37" s="453" t="s">
        <v>415</v>
      </c>
      <c r="B37" s="37" t="s">
        <v>897</v>
      </c>
      <c r="C37" s="171">
        <f>SUMIFS(Recurrent!H$4:H$1763,Recurrent!$C$4:$C$1763,"Consolidated Salary",Recurrent!$A$4:$A$1763,Summary!$A38)</f>
        <v>0</v>
      </c>
      <c r="D37" s="171">
        <f>SUMIFS(Recurrent!I$4:I$1763,Recurrent!$C$4:$C$1763,"Consolidated Salary",Recurrent!$A$4:$A$1763,Summary!$A38)</f>
        <v>0</v>
      </c>
      <c r="E37" s="171">
        <f>SUMIFS(Recurrent!J$4:J$1763,Recurrent!$C$4:$C$1763,"Consolidated Salary",Recurrent!$A$4:$A$1763,Summary!$A38)</f>
        <v>0</v>
      </c>
      <c r="F37" s="171">
        <f>SUMIFS(Recurrent!H$4:H$1763,Recurrent!$C$4:$C$1763,"Total Overhead Cost",Recurrent!$A$4:$A$1763,Summary!$A38)</f>
        <v>2400000</v>
      </c>
      <c r="G37" s="171">
        <f>SUMIFS(Recurrent!I$4:I$1763,Recurrent!$C$4:$C$1763,"Total Overhead Cost",Recurrent!$A$4:$A$1763,Summary!$A38)</f>
        <v>2400000</v>
      </c>
      <c r="H37" s="171">
        <f>SUMIFS(Recurrent!J$4:J$1763,Recurrent!$C$4:$C$1763,"Total Overhead Cost",Recurrent!$A$4:$A$1763,Summary!$A38)</f>
        <v>900000</v>
      </c>
      <c r="I37" s="171">
        <f>SUMIFS(Capital!H$4:H$801,Capital!$C$4:$C$801,"Total",Capital!$A$4:$A$801,Summary!$A37)</f>
        <v>0</v>
      </c>
      <c r="J37" s="171">
        <f>SUMIFS(Capital!I$4:I$801,Capital!$C$4:$C$801,"Total",Capital!$A$4:$A$801,Summary!$A38)</f>
        <v>0</v>
      </c>
      <c r="K37" s="171">
        <f>SUMIFS(Capital!J$4:J$801,Capital!$C$4:$C$801,"Total",Capital!$A$4:$A$801,Summary!$A38)</f>
        <v>0</v>
      </c>
      <c r="L37" s="171">
        <v>21600000</v>
      </c>
    </row>
    <row r="38" spans="1:12">
      <c r="A38" s="453" t="s">
        <v>418</v>
      </c>
      <c r="B38" s="37" t="s">
        <v>898</v>
      </c>
      <c r="C38" s="171">
        <f>SUMIFS(Recurrent!H$4:H$1763,Recurrent!$C$4:$C$1763,"Consolidated Salary",Recurrent!$A$4:$A$1763,Summary!$A39)</f>
        <v>0</v>
      </c>
      <c r="D38" s="171">
        <f>SUMIFS(Recurrent!I$4:I$1763,Recurrent!$C$4:$C$1763,"Consolidated Salary",Recurrent!$A$4:$A$1763,Summary!$A39)</f>
        <v>0</v>
      </c>
      <c r="E38" s="171">
        <f>SUMIFS(Recurrent!J$4:J$1763,Recurrent!$C$4:$C$1763,"Consolidated Salary",Recurrent!$A$4:$A$1763,Summary!$A39)</f>
        <v>0</v>
      </c>
      <c r="F38" s="171">
        <f>SUMIFS(Recurrent!H$4:H$1763,Recurrent!$C$4:$C$1763,"Total Overhead Cost",Recurrent!$A$4:$A$1763,Summary!$A39)</f>
        <v>43705000</v>
      </c>
      <c r="G38" s="171">
        <f>SUMIFS(Recurrent!I$4:I$1763,Recurrent!$C$4:$C$1763,"Total Overhead Cost",Recurrent!$A$4:$A$1763,Summary!$A39)</f>
        <v>44200000</v>
      </c>
      <c r="H38" s="171">
        <f>SUMIFS(Recurrent!J$4:J$1763,Recurrent!$C$4:$C$1763,"Total Overhead Cost",Recurrent!$A$4:$A$1763,Summary!$A39)</f>
        <v>4684500</v>
      </c>
      <c r="I38" s="171">
        <f>SUMIFS(Capital!H$4:H$801,Capital!$C$4:$C$801,"Total",Capital!$A$4:$A$801,Summary!$A38)</f>
        <v>0</v>
      </c>
      <c r="J38" s="171">
        <f>SUMIFS(Capital!I$4:I$801,Capital!$C$4:$C$801,"Total",Capital!$A$4:$A$801,Summary!$A39)</f>
        <v>25000000</v>
      </c>
      <c r="K38" s="171">
        <f>SUMIFS(Capital!J$4:J$801,Capital!$C$4:$C$801,"Total",Capital!$A$4:$A$801,Summary!$A39)</f>
        <v>15000000</v>
      </c>
      <c r="L38" s="171">
        <v>2400000</v>
      </c>
    </row>
    <row r="39" spans="1:12">
      <c r="A39" s="453" t="s">
        <v>766</v>
      </c>
      <c r="B39" s="37" t="s">
        <v>217</v>
      </c>
      <c r="C39" s="171">
        <f>SUMIFS(Recurrent!H$4:H$1763,Recurrent!$C$4:$C$1763,"Consolidated Salary",Recurrent!$A$4:$A$1763,Summary!$A40)</f>
        <v>22832780</v>
      </c>
      <c r="D39" s="171">
        <f>SUMIFS(Recurrent!I$4:I$1763,Recurrent!$C$4:$C$1763,"Consolidated Salary",Recurrent!$A$4:$A$1763,Summary!$A40)</f>
        <v>20206000</v>
      </c>
      <c r="E39" s="171">
        <f>SUMIFS(Recurrent!J$4:J$1763,Recurrent!$C$4:$C$1763,"Consolidated Salary",Recurrent!$A$4:$A$1763,Summary!$A40)</f>
        <v>10553264</v>
      </c>
      <c r="F39" s="171">
        <f>SUMIFS(Recurrent!H$4:H$1763,Recurrent!$C$4:$C$1763,"Total Overhead Cost",Recurrent!$A$4:$A$1763,Summary!$A40)</f>
        <v>900000</v>
      </c>
      <c r="G39" s="171">
        <f>SUMIFS(Recurrent!I$4:I$1763,Recurrent!$C$4:$C$1763,"Total Overhead Cost",Recurrent!$A$4:$A$1763,Summary!$A40)</f>
        <v>900000</v>
      </c>
      <c r="H39" s="171">
        <f>SUMIFS(Recurrent!J$4:J$1763,Recurrent!$C$4:$C$1763,"Total Overhead Cost",Recurrent!$A$4:$A$1763,Summary!$A40)</f>
        <v>675000</v>
      </c>
      <c r="I39" s="171">
        <f>SUMIFS(Capital!H$4:H$801,Capital!$C$4:$C$801,"Total",Capital!$A$4:$A$801,Summary!$A39)</f>
        <v>25000000</v>
      </c>
      <c r="J39" s="171">
        <f>SUMIFS(Capital!I$4:I$801,Capital!$C$4:$C$801,"Total",Capital!$A$4:$A$801,Summary!$A40)</f>
        <v>5000000</v>
      </c>
      <c r="K39" s="171">
        <f>SUMIFS(Capital!J$4:J$801,Capital!$C$4:$C$801,"Total",Capital!$A$4:$A$801,Summary!$A40)</f>
        <v>0</v>
      </c>
      <c r="L39" s="171">
        <v>43705000</v>
      </c>
    </row>
    <row r="40" spans="1:12">
      <c r="A40" s="453" t="s">
        <v>767</v>
      </c>
      <c r="B40" s="37" t="s">
        <v>899</v>
      </c>
      <c r="C40" s="171">
        <f>SUMIFS(Recurrent!H$4:H$1763,Recurrent!$C$4:$C$1763,"Consolidated Salary",Recurrent!$A$4:$A$1763,Summary!$A41)</f>
        <v>42564840</v>
      </c>
      <c r="D40" s="171">
        <f>SUMIFS(Recurrent!I$4:I$1763,Recurrent!$C$4:$C$1763,"Consolidated Salary",Recurrent!$A$4:$A$1763,Summary!$A41)</f>
        <v>37668000</v>
      </c>
      <c r="E40" s="171">
        <f>SUMIFS(Recurrent!J$4:J$1763,Recurrent!$C$4:$C$1763,"Consolidated Salary",Recurrent!$A$4:$A$1763,Summary!$A41)</f>
        <v>21250181</v>
      </c>
      <c r="F40" s="171">
        <f>SUMIFS(Recurrent!H$4:H$1763,Recurrent!$C$4:$C$1763,"Total Overhead Cost",Recurrent!$A$4:$A$1763,Summary!$A41)</f>
        <v>420000000</v>
      </c>
      <c r="G40" s="171">
        <f>SUMIFS(Recurrent!I$4:I$1763,Recurrent!$C$4:$C$1763,"Total Overhead Cost",Recurrent!$A$4:$A$1763,Summary!$A41)</f>
        <v>496533000</v>
      </c>
      <c r="H40" s="171">
        <f>SUMIFS(Recurrent!J$4:J$1763,Recurrent!$C$4:$C$1763,"Total Overhead Cost",Recurrent!$A$4:$A$1763,Summary!$A41)</f>
        <v>382928565</v>
      </c>
      <c r="I40" s="171">
        <f>SUMIFS(Capital!H$4:H$801,Capital!$C$4:$C$801,"Total",Capital!$A$4:$A$801,Summary!$A40)</f>
        <v>5000000</v>
      </c>
      <c r="J40" s="171">
        <f>SUMIFS(Capital!I$4:I$801,Capital!$C$4:$C$801,"Total",Capital!$A$4:$A$801,Summary!$A41)</f>
        <v>85000000</v>
      </c>
      <c r="K40" s="171">
        <f>SUMIFS(Capital!J$4:J$801,Capital!$C$4:$C$801,"Total",Capital!$A$4:$A$801,Summary!$A41)</f>
        <v>0</v>
      </c>
      <c r="L40" s="171">
        <v>23732780</v>
      </c>
    </row>
    <row r="41" spans="1:12">
      <c r="A41" s="453" t="s">
        <v>368</v>
      </c>
      <c r="B41" s="37" t="s">
        <v>900</v>
      </c>
      <c r="C41" s="171">
        <f>SUMIFS(Recurrent!H$4:H$1763,Recurrent!$C$4:$C$1763,"Consolidated Salary",Recurrent!$A$4:$A$1763,Summary!$A42)</f>
        <v>488000000</v>
      </c>
      <c r="D41" s="171">
        <f>SUMIFS(Recurrent!I$4:I$1763,Recurrent!$C$4:$C$1763,"Consolidated Salary",Recurrent!$A$4:$A$1763,Summary!$A42)</f>
        <v>366442000</v>
      </c>
      <c r="E41" s="171">
        <f>SUMIFS(Recurrent!J$4:J$1763,Recurrent!$C$4:$C$1763,"Consolidated Salary",Recurrent!$A$4:$A$1763,Summary!$A42)</f>
        <v>203023536</v>
      </c>
      <c r="F41" s="171">
        <f>SUMIFS(Recurrent!H$4:H$1763,Recurrent!$C$4:$C$1763,"Total Overhead Cost",Recurrent!$A$4:$A$1763,Summary!$A42)</f>
        <v>2057205248</v>
      </c>
      <c r="G41" s="171">
        <f>SUMIFS(Recurrent!I$4:I$1763,Recurrent!$C$4:$C$1763,"Total Overhead Cost",Recurrent!$A$4:$A$1763,Summary!$A42)</f>
        <v>1375000000</v>
      </c>
      <c r="H41" s="171">
        <f>SUMIFS(Recurrent!J$4:J$1763,Recurrent!$C$4:$C$1763,"Total Overhead Cost",Recurrent!$A$4:$A$1763,Summary!$A42)</f>
        <v>899242487</v>
      </c>
      <c r="I41" s="171">
        <f>SUMIFS(Capital!H$4:H$801,Capital!$C$4:$C$801,"Total",Capital!$A$4:$A$801,Summary!$A41)</f>
        <v>83000000</v>
      </c>
      <c r="J41" s="171">
        <f>SUMIFS(Capital!I$4:I$801,Capital!$C$4:$C$801,"Total",Capital!$A$4:$A$801,Summary!$A42)</f>
        <v>147000000</v>
      </c>
      <c r="K41" s="171">
        <f>SUMIFS(Capital!J$4:J$801,Capital!$C$4:$C$801,"Total",Capital!$A$4:$A$801,Summary!$A42)</f>
        <v>43020000</v>
      </c>
      <c r="L41" s="171">
        <v>462564840</v>
      </c>
    </row>
    <row r="42" spans="1:12">
      <c r="A42" s="452" t="s">
        <v>771</v>
      </c>
      <c r="B42" s="37" t="s">
        <v>967</v>
      </c>
      <c r="C42" s="171">
        <f>SUMIFS(Recurrent!H$4:H$1763,Recurrent!$C$4:$C$1763,"Consolidated Salary",Recurrent!$A$4:$A$1763,Summary!$A43)</f>
        <v>14479820</v>
      </c>
      <c r="D42" s="171">
        <f>SUMIFS(Recurrent!I$4:I$1763,Recurrent!$C$4:$C$1763,"Consolidated Salary",Recurrent!$A$4:$A$1763,Summary!$A43)</f>
        <v>8214000</v>
      </c>
      <c r="E42" s="171">
        <f>SUMIFS(Recurrent!J$4:J$1763,Recurrent!$C$4:$C$1763,"Consolidated Salary",Recurrent!$A$4:$A$1763,Summary!$A43)</f>
        <v>6001083</v>
      </c>
      <c r="F42" s="171">
        <f>SUMIFS(Recurrent!H$4:H$1763,Recurrent!$C$4:$C$1763,"Total Overhead Cost",Recurrent!$A$4:$A$1763,Summary!$A43)</f>
        <v>108000000</v>
      </c>
      <c r="G42" s="171">
        <f>SUMIFS(Recurrent!I$4:I$1763,Recurrent!$C$4:$C$1763,"Total Overhead Cost",Recurrent!$A$4:$A$1763,Summary!$A43)</f>
        <v>101840000</v>
      </c>
      <c r="H42" s="171">
        <f>SUMIFS(Recurrent!J$4:J$1763,Recurrent!$C$4:$C$1763,"Total Overhead Cost",Recurrent!$A$4:$A$1763,Summary!$A43)</f>
        <v>12776000</v>
      </c>
      <c r="I42" s="171">
        <f>SUMIFS(Capital!H$4:H$801,Capital!$C$4:$C$801,"Total",Capital!$A$4:$A$801,Summary!$A42)</f>
        <v>799500000</v>
      </c>
      <c r="J42" s="171">
        <f>SUMIFS(Capital!I$4:I$801,Capital!$C$4:$C$801,"Total",Capital!$A$4:$A$801,Summary!$A43)</f>
        <v>0</v>
      </c>
      <c r="K42" s="171">
        <f>SUMIFS(Capital!J$4:J$801,Capital!$C$4:$C$801,"Total",Capital!$A$4:$A$801,Summary!$A43)</f>
        <v>0</v>
      </c>
      <c r="L42" s="171">
        <v>2545205248</v>
      </c>
    </row>
    <row r="43" spans="1:12">
      <c r="A43" s="452" t="s">
        <v>342</v>
      </c>
      <c r="B43" s="37" t="s">
        <v>968</v>
      </c>
      <c r="C43" s="171">
        <f>SUMIFS(Recurrent!H$4:H$1763,Recurrent!$C$4:$C$1763,"Consolidated Salary",Recurrent!$A$4:$A$1763,Summary!$A44)</f>
        <v>110176130</v>
      </c>
      <c r="D43" s="171">
        <f>SUMIFS(Recurrent!I$4:I$1763,Recurrent!$C$4:$C$1763,"Consolidated Salary",Recurrent!$A$4:$A$1763,Summary!$A44)</f>
        <v>97501000</v>
      </c>
      <c r="E43" s="171">
        <f>SUMIFS(Recurrent!J$4:J$1763,Recurrent!$C$4:$C$1763,"Consolidated Salary",Recurrent!$A$4:$A$1763,Summary!$A44)</f>
        <v>66882107</v>
      </c>
      <c r="F43" s="171">
        <f>SUMIFS(Recurrent!H$4:H$1763,Recurrent!$C$4:$C$1763,"Total Overhead Cost",Recurrent!$A$4:$A$1763,Summary!$A44)</f>
        <v>47300000</v>
      </c>
      <c r="G43" s="171">
        <f>SUMIFS(Recurrent!I$4:I$1763,Recurrent!$C$4:$C$1763,"Total Overhead Cost",Recurrent!$A$4:$A$1763,Summary!$A44)</f>
        <v>47300000</v>
      </c>
      <c r="H43" s="171">
        <f>SUMIFS(Recurrent!J$4:J$1763,Recurrent!$C$4:$C$1763,"Total Overhead Cost",Recurrent!$A$4:$A$1763,Summary!$A44)</f>
        <v>39320000</v>
      </c>
      <c r="I43" s="171">
        <f>SUMIFS(Capital!H$4:H$801,Capital!$C$4:$C$801,"Total",Capital!$A$4:$A$801,Summary!$A43)</f>
        <v>0</v>
      </c>
      <c r="J43" s="171">
        <f>SUMIFS(Capital!I$4:I$801,Capital!$C$4:$C$801,"Total",Capital!$A$4:$A$801,Summary!$A44)</f>
        <v>254000000</v>
      </c>
      <c r="K43" s="171">
        <f>SUMIFS(Capital!J$4:J$801,Capital!$C$4:$C$801,"Total",Capital!$A$4:$A$801,Summary!$A44)</f>
        <v>75524906</v>
      </c>
      <c r="L43" s="171">
        <v>122479820</v>
      </c>
    </row>
    <row r="44" spans="1:12">
      <c r="A44" s="452" t="s">
        <v>335</v>
      </c>
      <c r="B44" s="37" t="s">
        <v>1550</v>
      </c>
      <c r="C44" s="171">
        <f>SUMIFS(Recurrent!H$4:H$1763,Recurrent!$C$4:$C$1763,"Consolidated Salary",Recurrent!$A$4:$A$1763,Summary!$A45)</f>
        <v>133342260</v>
      </c>
      <c r="D44" s="171">
        <f>SUMIFS(Recurrent!I$4:I$1763,Recurrent!$C$4:$C$1763,"Consolidated Salary",Recurrent!$A$4:$A$1763,Summary!$A45)</f>
        <v>118002000</v>
      </c>
      <c r="E44" s="171">
        <f>SUMIFS(Recurrent!J$4:J$1763,Recurrent!$C$4:$C$1763,"Consolidated Salary",Recurrent!$A$4:$A$1763,Summary!$A45)</f>
        <v>67371108</v>
      </c>
      <c r="F44" s="171">
        <f>SUMIFS(Recurrent!H$4:H$1763,Recurrent!$C$4:$C$1763,"Total Overhead Cost",Recurrent!$A$4:$A$1763,Summary!$A45)</f>
        <v>21297000</v>
      </c>
      <c r="G44" s="171">
        <f>SUMIFS(Recurrent!I$4:I$1763,Recurrent!$C$4:$C$1763,"Total Overhead Cost",Recurrent!$A$4:$A$1763,Summary!$A45)</f>
        <v>22297000</v>
      </c>
      <c r="H44" s="171">
        <f>SUMIFS(Recurrent!J$4:J$1763,Recurrent!$C$4:$C$1763,"Total Overhead Cost",Recurrent!$A$4:$A$1763,Summary!$A45)</f>
        <v>7580000</v>
      </c>
      <c r="I44" s="171">
        <f>SUMIFS(Capital!H$4:H$801,Capital!$C$4:$C$801,"Total",Capital!$A$4:$A$801,Summary!$A44)</f>
        <v>530000000</v>
      </c>
      <c r="J44" s="171">
        <f>SUMIFS(Capital!I$4:I$801,Capital!$C$4:$C$801,"Total",Capital!$A$4:$A$801,Summary!$A45)</f>
        <v>95000000</v>
      </c>
      <c r="K44" s="171">
        <f>SUMIFS(Capital!J$4:J$801,Capital!$C$4:$C$801,"Total",Capital!$A$4:$A$801,Summary!$A45)</f>
        <v>0</v>
      </c>
      <c r="L44" s="171">
        <v>157476130</v>
      </c>
    </row>
    <row r="45" spans="1:12">
      <c r="A45" s="452" t="s">
        <v>338</v>
      </c>
      <c r="B45" s="37" t="s">
        <v>994</v>
      </c>
      <c r="C45" s="171">
        <f>SUMIFS(Recurrent!H$4:H$1763,Recurrent!$C$4:$C$1763,"Consolidated Salary",Recurrent!$A$4:$A$1763,Summary!$A46)</f>
        <v>122907840</v>
      </c>
      <c r="D45" s="171">
        <f>SUMIFS(Recurrent!I$4:I$1763,Recurrent!$C$4:$C$1763,"Consolidated Salary",Recurrent!$A$4:$A$1763,Summary!$A46)</f>
        <v>108768000</v>
      </c>
      <c r="E45" s="171">
        <f>SUMIFS(Recurrent!J$4:J$1763,Recurrent!$C$4:$C$1763,"Consolidated Salary",Recurrent!$A$4:$A$1763,Summary!$A46)</f>
        <v>66768864</v>
      </c>
      <c r="F45" s="171">
        <f>SUMIFS(Recurrent!H$4:H$1763,Recurrent!$C$4:$C$1763,"Total Overhead Cost",Recurrent!$A$4:$A$1763,Summary!$A46)</f>
        <v>30000000</v>
      </c>
      <c r="G45" s="171">
        <f>SUMIFS(Recurrent!I$4:I$1763,Recurrent!$C$4:$C$1763,"Total Overhead Cost",Recurrent!$A$4:$A$1763,Summary!$A46)</f>
        <v>32373000</v>
      </c>
      <c r="H45" s="171">
        <f>SUMIFS(Recurrent!J$4:J$1763,Recurrent!$C$4:$C$1763,"Total Overhead Cost",Recurrent!$A$4:$A$1763,Summary!$A46)</f>
        <v>3159000</v>
      </c>
      <c r="I45" s="171">
        <f>SUMIFS(Capital!H$4:H$801,Capital!$C$4:$C$801,"Total",Capital!$A$4:$A$801,Summary!$A45)</f>
        <v>90000000</v>
      </c>
      <c r="J45" s="171">
        <f>SUMIFS(Capital!I$4:I$801,Capital!$C$4:$C$801,"Total",Capital!$A$4:$A$801,Summary!$A46)</f>
        <v>72000000</v>
      </c>
      <c r="K45" s="171">
        <f>SUMIFS(Capital!J$4:J$801,Capital!$C$4:$C$801,"Total",Capital!$A$4:$A$801,Summary!$A46)</f>
        <v>0</v>
      </c>
      <c r="L45" s="171">
        <v>154639260</v>
      </c>
    </row>
    <row r="46" spans="1:12">
      <c r="A46" s="452" t="s">
        <v>337</v>
      </c>
      <c r="B46" s="37" t="s">
        <v>995</v>
      </c>
      <c r="C46" s="171">
        <f>SUMIFS(Recurrent!H$4:H$1763,Recurrent!$C$4:$C$1763,"Consolidated Salary",Recurrent!$A$4:$A$1763,Summary!$A47)</f>
        <v>34772360</v>
      </c>
      <c r="D46" s="171">
        <f>SUMIFS(Recurrent!I$4:I$1763,Recurrent!$C$4:$C$1763,"Consolidated Salary",Recurrent!$A$4:$A$1763,Summary!$A47)</f>
        <v>30772000</v>
      </c>
      <c r="E46" s="171">
        <f>SUMIFS(Recurrent!J$4:J$1763,Recurrent!$C$4:$C$1763,"Consolidated Salary",Recurrent!$A$4:$A$1763,Summary!$A47)</f>
        <v>16048832</v>
      </c>
      <c r="F46" s="171">
        <f>SUMIFS(Recurrent!H$4:H$1763,Recurrent!$C$4:$C$1763,"Total Overhead Cost",Recurrent!$A$4:$A$1763,Summary!$A47)</f>
        <v>8000000</v>
      </c>
      <c r="G46" s="171">
        <f>SUMIFS(Recurrent!I$4:I$1763,Recurrent!$C$4:$C$1763,"Total Overhead Cost",Recurrent!$A$4:$A$1763,Summary!$A47)</f>
        <v>8154000</v>
      </c>
      <c r="H46" s="171">
        <f>SUMIFS(Recurrent!J$4:J$1763,Recurrent!$C$4:$C$1763,"Total Overhead Cost",Recurrent!$A$4:$A$1763,Summary!$A47)</f>
        <v>4025000</v>
      </c>
      <c r="I46" s="171">
        <f>SUMIFS(Capital!H$4:H$801,Capital!$C$4:$C$801,"Total",Capital!$A$4:$A$801,Summary!$A46)</f>
        <v>67000000</v>
      </c>
      <c r="J46" s="171">
        <f>SUMIFS(Capital!I$4:I$801,Capital!$C$4:$C$801,"Total",Capital!$A$4:$A$801,Summary!$A47)</f>
        <v>59600000</v>
      </c>
      <c r="K46" s="171">
        <f>SUMIFS(Capital!J$4:J$801,Capital!$C$4:$C$801,"Total",Capital!$A$4:$A$801,Summary!$A47)</f>
        <v>500000</v>
      </c>
      <c r="L46" s="171">
        <v>152907840</v>
      </c>
    </row>
    <row r="47" spans="1:12">
      <c r="A47" s="453" t="s">
        <v>587</v>
      </c>
      <c r="B47" s="37" t="s">
        <v>901</v>
      </c>
      <c r="C47" s="171">
        <f>SUMIFS(Recurrent!H$4:H$1763,Recurrent!$C$4:$C$1763,"Consolidated Salary",Recurrent!$A$4:$A$1763,Summary!$A48)</f>
        <v>56843520</v>
      </c>
      <c r="D47" s="171">
        <f>SUMIFS(Recurrent!I$4:I$1763,Recurrent!$C$4:$C$1763,"Consolidated Salary",Recurrent!$A$4:$A$1763,Summary!$A48)</f>
        <v>50304000</v>
      </c>
      <c r="E47" s="171">
        <f>SUMIFS(Recurrent!J$4:J$1763,Recurrent!$C$4:$C$1763,"Consolidated Salary",Recurrent!$A$4:$A$1763,Summary!$A48)</f>
        <v>33073058</v>
      </c>
      <c r="F47" s="171">
        <f>SUMIFS(Recurrent!H$4:H$1763,Recurrent!$C$4:$C$1763,"Total Overhead Cost",Recurrent!$A$4:$A$1763,Summary!$A48)</f>
        <v>7600000</v>
      </c>
      <c r="G47" s="171">
        <f>SUMIFS(Recurrent!I$4:I$1763,Recurrent!$C$4:$C$1763,"Total Overhead Cost",Recurrent!$A$4:$A$1763,Summary!$A48)</f>
        <v>7642000</v>
      </c>
      <c r="H47" s="171">
        <f>SUMIFS(Recurrent!J$4:J$1763,Recurrent!$C$4:$C$1763,"Total Overhead Cost",Recurrent!$A$4:$A$1763,Summary!$A48)</f>
        <v>1687500</v>
      </c>
      <c r="I47" s="171">
        <f>SUMIFS(Capital!H$4:H$801,Capital!$C$4:$C$801,"Total",Capital!$A$4:$A$801,Summary!$A47)</f>
        <v>60000000</v>
      </c>
      <c r="J47" s="171">
        <f>SUMIFS(Capital!I$4:I$801,Capital!$C$4:$C$801,"Total",Capital!$A$4:$A$801,Summary!$A48)</f>
        <v>22000000</v>
      </c>
      <c r="K47" s="171">
        <f>SUMIFS(Capital!J$4:J$801,Capital!$C$4:$C$801,"Total",Capital!$A$4:$A$801,Summary!$A48)</f>
        <v>0</v>
      </c>
      <c r="L47" s="171">
        <v>42772360</v>
      </c>
    </row>
    <row r="48" spans="1:12">
      <c r="A48" s="452" t="s">
        <v>515</v>
      </c>
      <c r="B48" s="37" t="s">
        <v>902</v>
      </c>
      <c r="C48" s="171">
        <f>SUMIFS(Recurrent!H$4:H$1763,Recurrent!$C$4:$C$1763,"Consolidated Salary",Recurrent!$A$4:$A$1763,Summary!$A49)</f>
        <v>167712340</v>
      </c>
      <c r="D48" s="171">
        <f>SUMIFS(Recurrent!I$4:I$1763,Recurrent!$C$4:$C$1763,"Consolidated Salary",Recurrent!$A$4:$A$1763,Summary!$A49)</f>
        <v>148418000</v>
      </c>
      <c r="E48" s="171">
        <f>SUMIFS(Recurrent!J$4:J$1763,Recurrent!$C$4:$C$1763,"Consolidated Salary",Recurrent!$A$4:$A$1763,Summary!$A49)</f>
        <v>101741386</v>
      </c>
      <c r="F48" s="171">
        <f>SUMIFS(Recurrent!H$4:H$1763,Recurrent!$C$4:$C$1763,"Total Overhead Cost",Recurrent!$A$4:$A$1763,Summary!$A49)</f>
        <v>16650000</v>
      </c>
      <c r="G48" s="171">
        <f>SUMIFS(Recurrent!I$4:I$1763,Recurrent!$C$4:$C$1763,"Total Overhead Cost",Recurrent!$A$4:$A$1763,Summary!$A49)</f>
        <v>18650000</v>
      </c>
      <c r="H48" s="171">
        <f>SUMIFS(Recurrent!J$4:J$1763,Recurrent!$C$4:$C$1763,"Total Overhead Cost",Recurrent!$A$4:$A$1763,Summary!$A49)</f>
        <v>8100000</v>
      </c>
      <c r="I48" s="171">
        <f>SUMIFS(Capital!H$4:H$801,Capital!$C$4:$C$801,"Total",Capital!$A$4:$A$801,Summary!$A48)</f>
        <v>22000000</v>
      </c>
      <c r="J48" s="171">
        <f>SUMIFS(Capital!I$4:I$801,Capital!$C$4:$C$801,"Total",Capital!$A$4:$A$801,Summary!$A49)</f>
        <v>85000000</v>
      </c>
      <c r="K48" s="171">
        <f>SUMIFS(Capital!J$4:J$801,Capital!$C$4:$C$801,"Total",Capital!$A$4:$A$801,Summary!$A49)</f>
        <v>4540000</v>
      </c>
      <c r="L48" s="171">
        <v>64443520</v>
      </c>
    </row>
    <row r="49" spans="1:12">
      <c r="A49" s="452" t="s">
        <v>30</v>
      </c>
      <c r="B49" s="37" t="s">
        <v>903</v>
      </c>
      <c r="C49" s="171">
        <f>SUMIFS(Recurrent!H$4:H$1763,Recurrent!$C$4:$C$1763,"Consolidated Salary",Recurrent!$A$4:$A$1763,Summary!$A50)</f>
        <v>291576160</v>
      </c>
      <c r="D49" s="171">
        <f>SUMIFS(Recurrent!I$4:I$1763,Recurrent!$C$4:$C$1763,"Consolidated Salary",Recurrent!$A$4:$A$1763,Summary!$A50)</f>
        <v>258032000</v>
      </c>
      <c r="E49" s="171">
        <f>SUMIFS(Recurrent!J$4:J$1763,Recurrent!$C$4:$C$1763,"Consolidated Salary",Recurrent!$A$4:$A$1763,Summary!$A50)</f>
        <v>157642675</v>
      </c>
      <c r="F49" s="171">
        <f>SUMIFS(Recurrent!H$4:H$1763,Recurrent!$C$4:$C$1763,"Total Overhead Cost",Recurrent!$A$4:$A$1763,Summary!$A50)</f>
        <v>744000000</v>
      </c>
      <c r="G49" s="171">
        <f>SUMIFS(Recurrent!I$4:I$1763,Recurrent!$C$4:$C$1763,"Total Overhead Cost",Recurrent!$A$4:$A$1763,Summary!$A50)</f>
        <v>929000000</v>
      </c>
      <c r="H49" s="171">
        <f>SUMIFS(Recurrent!J$4:J$1763,Recurrent!$C$4:$C$1763,"Total Overhead Cost",Recurrent!$A$4:$A$1763,Summary!$A50)</f>
        <v>603827654</v>
      </c>
      <c r="I49" s="171">
        <f>SUMIFS(Capital!H$4:H$801,Capital!$C$4:$C$801,"Total",Capital!$A$4:$A$801,Summary!$A49)</f>
        <v>72000000</v>
      </c>
      <c r="J49" s="171">
        <f>SUMIFS(Capital!I$4:I$801,Capital!$C$4:$C$801,"Total",Capital!$A$4:$A$801,Summary!$A50)</f>
        <v>581500000</v>
      </c>
      <c r="K49" s="171">
        <f>SUMIFS(Capital!J$4:J$801,Capital!$C$4:$C$801,"Total",Capital!$A$4:$A$801,Summary!$A50)</f>
        <v>386745628</v>
      </c>
      <c r="L49" s="171">
        <v>184362340</v>
      </c>
    </row>
    <row r="50" spans="1:12">
      <c r="A50" s="452" t="s">
        <v>423</v>
      </c>
      <c r="B50" s="37" t="s">
        <v>996</v>
      </c>
      <c r="C50" s="171">
        <f>SUMIFS(Recurrent!H$4:H$1763,Recurrent!$C$4:$C$1763,"Consolidated Salary",Recurrent!$A$4:$A$1763,Summary!$A51)</f>
        <v>63564760</v>
      </c>
      <c r="D50" s="171">
        <f>SUMIFS(Recurrent!I$4:I$1763,Recurrent!$C$4:$C$1763,"Consolidated Salary",Recurrent!$A$4:$A$1763,Summary!$A51)</f>
        <v>56252000</v>
      </c>
      <c r="E50" s="171">
        <f>SUMIFS(Recurrent!J$4:J$1763,Recurrent!$C$4:$C$1763,"Consolidated Salary",Recurrent!$A$4:$A$1763,Summary!$A51)</f>
        <v>40355874</v>
      </c>
      <c r="F50" s="171">
        <f>SUMIFS(Recurrent!H$4:H$1763,Recurrent!$C$4:$C$1763,"Total Overhead Cost",Recurrent!$A$4:$A$1763,Summary!$A51)</f>
        <v>74000000</v>
      </c>
      <c r="G50" s="171">
        <f>SUMIFS(Recurrent!I$4:I$1763,Recurrent!$C$4:$C$1763,"Total Overhead Cost",Recurrent!$A$4:$A$1763,Summary!$A51)</f>
        <v>88400000</v>
      </c>
      <c r="H50" s="171">
        <f>SUMIFS(Recurrent!J$4:J$1763,Recurrent!$C$4:$C$1763,"Total Overhead Cost",Recurrent!$A$4:$A$1763,Summary!$A51)</f>
        <v>52700495</v>
      </c>
      <c r="I50" s="171">
        <f>SUMIFS(Capital!H$4:H$801,Capital!$C$4:$C$801,"Total",Capital!$A$4:$A$801,Summary!$A50)</f>
        <v>630000000</v>
      </c>
      <c r="J50" s="171">
        <f>SUMIFS(Capital!I$4:I$801,Capital!$C$4:$C$801,"Total",Capital!$A$4:$A$801,Summary!$A51)</f>
        <v>30000000</v>
      </c>
      <c r="K50" s="171">
        <f>SUMIFS(Capital!J$4:J$801,Capital!$C$4:$C$801,"Total",Capital!$A$4:$A$801,Summary!$A51)</f>
        <v>0</v>
      </c>
      <c r="L50" s="171">
        <v>1035576160</v>
      </c>
    </row>
    <row r="51" spans="1:12">
      <c r="A51" s="452" t="s">
        <v>598</v>
      </c>
      <c r="B51" s="37" t="s">
        <v>997</v>
      </c>
      <c r="C51" s="171">
        <f>SUMIFS(Recurrent!H$4:H$1763,Recurrent!$C$4:$C$1763,"Consolidated Salary",Recurrent!$A$4:$A$1763,Summary!$A52)</f>
        <v>85647220</v>
      </c>
      <c r="D51" s="171">
        <f>SUMIFS(Recurrent!I$4:I$1763,Recurrent!$C$4:$C$1763,"Consolidated Salary",Recurrent!$A$4:$A$1763,Summary!$A52)</f>
        <v>75794000</v>
      </c>
      <c r="E51" s="171">
        <f>SUMIFS(Recurrent!J$4:J$1763,Recurrent!$C$4:$C$1763,"Consolidated Salary",Recurrent!$A$4:$A$1763,Summary!$A52)</f>
        <v>52742393</v>
      </c>
      <c r="F51" s="171">
        <f>SUMIFS(Recurrent!H$4:H$1763,Recurrent!$C$4:$C$1763,"Total Overhead Cost",Recurrent!$A$4:$A$1763,Summary!$A52)</f>
        <v>17388000</v>
      </c>
      <c r="G51" s="171">
        <f>SUMIFS(Recurrent!I$4:I$1763,Recurrent!$C$4:$C$1763,"Total Overhead Cost",Recurrent!$A$4:$A$1763,Summary!$A52)</f>
        <v>27812000</v>
      </c>
      <c r="H51" s="171">
        <f>SUMIFS(Recurrent!J$4:J$1763,Recurrent!$C$4:$C$1763,"Total Overhead Cost",Recurrent!$A$4:$A$1763,Summary!$A52)</f>
        <v>6525000</v>
      </c>
      <c r="I51" s="171">
        <f>SUMIFS(Capital!H$4:H$801,Capital!$C$4:$C$801,"Total",Capital!$A$4:$A$801,Summary!$A51)</f>
        <v>31800000</v>
      </c>
      <c r="J51" s="171">
        <f>SUMIFS(Capital!I$4:I$801,Capital!$C$4:$C$801,"Total",Capital!$A$4:$A$801,Summary!$A52)</f>
        <v>36000000</v>
      </c>
      <c r="K51" s="171">
        <f>SUMIFS(Capital!J$4:J$801,Capital!$C$4:$C$801,"Total",Capital!$A$4:$A$801,Summary!$A52)</f>
        <v>0</v>
      </c>
      <c r="L51" s="171">
        <v>137564760</v>
      </c>
    </row>
    <row r="52" spans="1:12">
      <c r="A52" s="391" t="s">
        <v>370</v>
      </c>
      <c r="B52" s="37" t="s">
        <v>904</v>
      </c>
      <c r="C52" s="171">
        <f>SUMIFS(Recurrent!H$4:H$1763,Recurrent!$C$4:$C$1763,"Consolidated Salary",Recurrent!$A$4:$A$1763,Summary!$A53)</f>
        <v>65000000</v>
      </c>
      <c r="D52" s="171">
        <f>SUMIFS(Recurrent!I$4:I$1763,Recurrent!$C$4:$C$1763,"Consolidated Salary",Recurrent!$A$4:$A$1763,Summary!$A53)</f>
        <v>45592000</v>
      </c>
      <c r="E52" s="171">
        <f>SUMIFS(Recurrent!J$4:J$1763,Recurrent!$C$4:$C$1763,"Consolidated Salary",Recurrent!$A$4:$A$1763,Summary!$A53)</f>
        <v>30567855</v>
      </c>
      <c r="F52" s="171">
        <f>SUMIFS(Recurrent!H$4:H$1763,Recurrent!$C$4:$C$1763,"Total Overhead Cost",Recurrent!$A$4:$A$1763,Summary!$A53)</f>
        <v>34382000</v>
      </c>
      <c r="G52" s="171">
        <f>SUMIFS(Recurrent!I$4:I$1763,Recurrent!$C$4:$C$1763,"Total Overhead Cost",Recurrent!$A$4:$A$1763,Summary!$A53)</f>
        <v>34470000</v>
      </c>
      <c r="H52" s="171">
        <f>SUMIFS(Recurrent!J$4:J$1763,Recurrent!$C$4:$C$1763,"Total Overhead Cost",Recurrent!$A$4:$A$1763,Summary!$A53)</f>
        <v>13805000</v>
      </c>
      <c r="I52" s="171">
        <f>SUMIFS(Capital!H$4:H$801,Capital!$C$4:$C$801,"Total",Capital!$A$4:$A$801,Summary!$A52)</f>
        <v>30000000</v>
      </c>
      <c r="J52" s="171">
        <f>SUMIFS(Capital!I$4:I$801,Capital!$C$4:$C$801,"Total",Capital!$A$4:$A$801,Summary!$A53)</f>
        <v>20000000</v>
      </c>
      <c r="K52" s="171">
        <f>SUMIFS(Capital!J$4:J$801,Capital!$C$4:$C$801,"Total",Capital!$A$4:$A$801,Summary!$A53)</f>
        <v>0</v>
      </c>
      <c r="L52" s="171">
        <v>103035220</v>
      </c>
    </row>
    <row r="53" spans="1:12">
      <c r="A53" s="453" t="s">
        <v>473</v>
      </c>
      <c r="B53" s="37" t="s">
        <v>905</v>
      </c>
      <c r="C53" s="171">
        <f>SUMIFS(Recurrent!H$4:H$1763,Recurrent!$C$4:$C$1763,"Consolidated Salary",Recurrent!$A$4:$A$1763,Summary!$A54)</f>
        <v>47240780</v>
      </c>
      <c r="D53" s="171">
        <f>SUMIFS(Recurrent!I$4:I$1763,Recurrent!$C$4:$C$1763,"Consolidated Salary",Recurrent!$A$4:$A$1763,Summary!$A54)</f>
        <v>41806000</v>
      </c>
      <c r="E53" s="171">
        <f>SUMIFS(Recurrent!J$4:J$1763,Recurrent!$C$4:$C$1763,"Consolidated Salary",Recurrent!$A$4:$A$1763,Summary!$A54)</f>
        <v>17737304</v>
      </c>
      <c r="F53" s="171">
        <f>SUMIFS(Recurrent!H$4:H$1763,Recurrent!$C$4:$C$1763,"Total Overhead Cost",Recurrent!$A$4:$A$1763,Summary!$A54)</f>
        <v>25400000</v>
      </c>
      <c r="G53" s="171">
        <f>SUMIFS(Recurrent!I$4:I$1763,Recurrent!$C$4:$C$1763,"Total Overhead Cost",Recurrent!$A$4:$A$1763,Summary!$A54)</f>
        <v>28400000</v>
      </c>
      <c r="H53" s="171">
        <f>SUMIFS(Recurrent!J$4:J$1763,Recurrent!$C$4:$C$1763,"Total Overhead Cost",Recurrent!$A$4:$A$1763,Summary!$A54)</f>
        <v>1350000</v>
      </c>
      <c r="I53" s="171">
        <f>SUMIFS(Capital!H$4:H$801,Capital!$C$4:$C$801,"Total",Capital!$A$4:$A$801,Summary!$A53)</f>
        <v>20000000</v>
      </c>
      <c r="J53" s="171">
        <f>SUMIFS(Capital!I$4:I$801,Capital!$C$4:$C$801,"Total",Capital!$A$4:$A$801,Summary!$A54)</f>
        <v>23706000</v>
      </c>
      <c r="K53" s="171">
        <f>SUMIFS(Capital!J$4:J$801,Capital!$C$4:$C$801,"Total",Capital!$A$4:$A$801,Summary!$A54)</f>
        <v>0</v>
      </c>
      <c r="L53" s="171">
        <v>99382000</v>
      </c>
    </row>
    <row r="54" spans="1:12">
      <c r="A54" s="453" t="s">
        <v>474</v>
      </c>
      <c r="B54" s="37" t="s">
        <v>906</v>
      </c>
      <c r="C54" s="171">
        <f>SUMIFS(Recurrent!H$4:H$1763,Recurrent!$C$4:$C$1763,"Consolidated Salary",Recurrent!$A$4:$A$1763,Summary!$A55)</f>
        <v>11156490</v>
      </c>
      <c r="D54" s="171">
        <f>SUMIFS(Recurrent!I$4:I$1763,Recurrent!$C$4:$C$1763,"Consolidated Salary",Recurrent!$A$4:$A$1763,Summary!$A55)</f>
        <v>10873000</v>
      </c>
      <c r="E54" s="171">
        <f>SUMIFS(Recurrent!J$4:J$1763,Recurrent!$C$4:$C$1763,"Consolidated Salary",Recurrent!$A$4:$A$1763,Summary!$A55)</f>
        <v>3098786</v>
      </c>
      <c r="F54" s="171">
        <f>SUMIFS(Recurrent!H$4:H$1763,Recurrent!$C$4:$C$1763,"Total Overhead Cost",Recurrent!$A$4:$A$1763,Summary!$A55)</f>
        <v>3000000</v>
      </c>
      <c r="G54" s="171">
        <f>SUMIFS(Recurrent!I$4:I$1763,Recurrent!$C$4:$C$1763,"Total Overhead Cost",Recurrent!$A$4:$A$1763,Summary!$A55)</f>
        <v>3000000</v>
      </c>
      <c r="H54" s="171">
        <f>SUMIFS(Recurrent!J$4:J$1763,Recurrent!$C$4:$C$1763,"Total Overhead Cost",Recurrent!$A$4:$A$1763,Summary!$A55)</f>
        <v>2250000</v>
      </c>
      <c r="I54" s="171">
        <f>SUMIFS(Capital!H$4:H$801,Capital!$C$4:$C$801,"Total",Capital!$A$4:$A$801,Summary!$A54)</f>
        <v>26000000</v>
      </c>
      <c r="J54" s="171">
        <f>SUMIFS(Capital!I$4:I$801,Capital!$C$4:$C$801,"Total",Capital!$A$4:$A$801,Summary!$A55)</f>
        <v>103000000</v>
      </c>
      <c r="K54" s="171">
        <f>SUMIFS(Capital!J$4:J$801,Capital!$C$4:$C$801,"Total",Capital!$A$4:$A$801,Summary!$A55)</f>
        <v>13518000</v>
      </c>
      <c r="L54" s="171">
        <v>72640780</v>
      </c>
    </row>
    <row r="55" spans="1:12">
      <c r="A55" s="452" t="s">
        <v>481</v>
      </c>
      <c r="B55" s="37" t="s">
        <v>1006</v>
      </c>
      <c r="C55" s="171">
        <f>SUMIFS(Recurrent!H$4:H$1763,Recurrent!$C$4:$C$1763,"Consolidated Salary",Recurrent!$A$4:$A$1763,Summary!$A56)</f>
        <v>11591438</v>
      </c>
      <c r="D55" s="171">
        <f>SUMIFS(Recurrent!I$4:I$1763,Recurrent!$C$4:$C$1763,"Consolidated Salary",Recurrent!$A$4:$A$1763,Summary!$A56)</f>
        <v>0</v>
      </c>
      <c r="E55" s="171">
        <f>SUMIFS(Recurrent!J$4:J$1763,Recurrent!$C$4:$C$1763,"Consolidated Salary",Recurrent!$A$4:$A$1763,Summary!$A56)</f>
        <v>0</v>
      </c>
      <c r="F55" s="171">
        <f>SUMIFS(Recurrent!H$4:H$1763,Recurrent!$C$4:$C$1763,"Total Overhead Cost",Recurrent!$A$4:$A$1763,Summary!$A56)</f>
        <v>212000000</v>
      </c>
      <c r="G55" s="171">
        <f>SUMIFS(Recurrent!I$4:I$1763,Recurrent!$C$4:$C$1763,"Total Overhead Cost",Recurrent!$A$4:$A$1763,Summary!$A56)</f>
        <v>0</v>
      </c>
      <c r="H55" s="171">
        <f>SUMIFS(Recurrent!J$4:J$1763,Recurrent!$C$4:$C$1763,"Total Overhead Cost",Recurrent!$A$4:$A$1763,Summary!$A56)</f>
        <v>0</v>
      </c>
      <c r="I55" s="171">
        <f>SUMIFS(Capital!H$4:H$801,Capital!$C$4:$C$801,"Total",Capital!$A$4:$A$801,Summary!$A55)</f>
        <v>100000000</v>
      </c>
      <c r="J55" s="171">
        <f>SUMIFS(Capital!I$4:I$801,Capital!$C$4:$C$801,"Total",Capital!$A$4:$A$801,Summary!$A56)</f>
        <v>0</v>
      </c>
      <c r="K55" s="171">
        <f>SUMIFS(Capital!J$4:J$801,Capital!$C$4:$C$801,"Total",Capital!$A$4:$A$801,Summary!$A56)</f>
        <v>0</v>
      </c>
      <c r="L55" s="171">
        <v>14156490</v>
      </c>
    </row>
    <row r="56" spans="1:12">
      <c r="A56" s="453" t="s">
        <v>1440</v>
      </c>
      <c r="B56" s="37" t="s">
        <v>1462</v>
      </c>
      <c r="C56" s="171">
        <f>SUMIFS(Recurrent!H$4:H$1763,Recurrent!$C$4:$C$1763,"Consolidated Salary",Recurrent!$A$4:$A$1763,Summary!$A57)</f>
        <v>0</v>
      </c>
      <c r="D56" s="171">
        <f>SUMIFS(Recurrent!I$4:I$1763,Recurrent!$C$4:$C$1763,"Consolidated Salary",Recurrent!$A$4:$A$1763,Summary!$A57)</f>
        <v>0</v>
      </c>
      <c r="E56" s="171">
        <f>SUMIFS(Recurrent!J$4:J$1763,Recurrent!$C$4:$C$1763,"Consolidated Salary",Recurrent!$A$4:$A$1763,Summary!$A57)</f>
        <v>0</v>
      </c>
      <c r="F56" s="171">
        <f>SUMIFS(Recurrent!H$4:H$1763,Recurrent!$C$4:$C$1763,"Total Overhead Cost",Recurrent!$A$4:$A$1763,Summary!$A57)</f>
        <v>260500000</v>
      </c>
      <c r="G56" s="171">
        <f>SUMIFS(Recurrent!I$4:I$1763,Recurrent!$C$4:$C$1763,"Total Overhead Cost",Recurrent!$A$4:$A$1763,Summary!$A57)</f>
        <v>510000000</v>
      </c>
      <c r="H56" s="171">
        <f>SUMIFS(Recurrent!J$4:J$1763,Recurrent!$C$4:$C$1763,"Total Overhead Cost",Recurrent!$A$4:$A$1763,Summary!$A57)</f>
        <v>346237961</v>
      </c>
      <c r="I56" s="171">
        <f>SUMIFS(Capital!H$4:H$801,Capital!$C$4:$C$801,"Total",Capital!$A$4:$A$801,Summary!$A56)</f>
        <v>0</v>
      </c>
      <c r="J56" s="171">
        <f>SUMIFS(Capital!I$4:I$801,Capital!$C$4:$C$801,"Total",Capital!$A$4:$A$801,Summary!$A57)</f>
        <v>0</v>
      </c>
      <c r="K56" s="171">
        <f>SUMIFS(Capital!J$4:J$801,Capital!$C$4:$C$801,"Total",Capital!$A$4:$A$801,Summary!$A57)</f>
        <v>0</v>
      </c>
      <c r="L56" s="171">
        <v>223591438</v>
      </c>
    </row>
    <row r="57" spans="1:12">
      <c r="A57" s="453" t="s">
        <v>1547</v>
      </c>
      <c r="B57" s="37" t="s">
        <v>890</v>
      </c>
      <c r="C57" s="171">
        <f>SUMIFS(Recurrent!H$4:H$1763,Recurrent!$C$4:$C$1763,"Consolidated Salary",Recurrent!$A$4:$A$1763,Summary!$A29)</f>
        <v>16688056.550000001</v>
      </c>
      <c r="D57" s="171">
        <f>SUMIFS(Recurrent!I$4:I$1763,Recurrent!$C$4:$C$1763,"Consolidated Salary",Recurrent!$A$4:$A$1763,Summary!$A29)</f>
        <v>0</v>
      </c>
      <c r="E57" s="171">
        <f>SUMIFS(Recurrent!J$4:J$1763,Recurrent!$C$4:$C$1763,"Consolidated Salary",Recurrent!$A$4:$A$1763,Summary!$A29)</f>
        <v>0</v>
      </c>
      <c r="F57" s="171">
        <f>SUMIFS(Recurrent!H$4:H$1763,Recurrent!$C$4:$C$1763,"Total Overhead Cost",Recurrent!$A$4:$A$1763,Summary!$A29)</f>
        <v>42000000</v>
      </c>
      <c r="G57" s="171">
        <f>SUMIFS(Recurrent!I$4:I$1763,Recurrent!$C$4:$C$1763,"Total Overhead Cost",Recurrent!$A$4:$A$1763,Summary!$A29)</f>
        <v>35200000</v>
      </c>
      <c r="H57" s="171">
        <f>SUMIFS(Recurrent!J$4:J$1763,Recurrent!$C$4:$C$1763,"Total Overhead Cost",Recurrent!$A$4:$A$1763,Summary!$A29)</f>
        <v>15333619</v>
      </c>
      <c r="I57" s="171">
        <f>SUMIFS(Capital!H$4:H$801,Capital!$C$4:$C$801,"Total",Capital!$A$4:$A$801,Summary!$A57)</f>
        <v>0</v>
      </c>
      <c r="J57" s="171">
        <f>SUMIFS(Capital!I$4:I$801,Capital!$C$4:$C$801,"Total",Capital!$A$4:$A$801,Summary!$A29)</f>
        <v>70000000</v>
      </c>
      <c r="K57" s="171">
        <f>SUMIFS(Capital!J$4:J$801,Capital!$C$4:$C$801,"Total",Capital!$A$4:$A$801,Summary!$A29)</f>
        <v>57000000</v>
      </c>
      <c r="L57" s="171">
        <v>260500000</v>
      </c>
    </row>
    <row r="58" spans="1:12">
      <c r="A58" s="452" t="s">
        <v>349</v>
      </c>
      <c r="B58" s="37" t="s">
        <v>969</v>
      </c>
      <c r="C58" s="171">
        <f>SUMIFS(Recurrent!H$4:H$1763,Recurrent!$C$4:$C$1763,"Consolidated Salary",Recurrent!$A$4:$A$1763,Summary!$A58)</f>
        <v>117796850</v>
      </c>
      <c r="D58" s="171">
        <f>SUMIFS(Recurrent!I$4:I$1763,Recurrent!$C$4:$C$1763,"Consolidated Salary",Recurrent!$A$4:$A$1763,Summary!$A58)</f>
        <v>104245000</v>
      </c>
      <c r="E58" s="171">
        <f>SUMIFS(Recurrent!J$4:J$1763,Recurrent!$C$4:$C$1763,"Consolidated Salary",Recurrent!$A$4:$A$1763,Summary!$A58)</f>
        <v>35376483</v>
      </c>
      <c r="F58" s="171">
        <f>SUMIFS(Recurrent!H$4:H$1763,Recurrent!$C$4:$C$1763,"Total Overhead Cost",Recurrent!$A$4:$A$1763,Summary!$A58)</f>
        <v>168000000</v>
      </c>
      <c r="G58" s="171">
        <f>SUMIFS(Recurrent!I$4:I$1763,Recurrent!$C$4:$C$1763,"Total Overhead Cost",Recurrent!$A$4:$A$1763,Summary!$A58)</f>
        <v>99484000</v>
      </c>
      <c r="H58" s="171">
        <f>SUMIFS(Recurrent!J$4:J$1763,Recurrent!$C$4:$C$1763,"Total Overhead Cost",Recurrent!$A$4:$A$1763,Summary!$A58)</f>
        <v>53396000</v>
      </c>
      <c r="I58" s="171">
        <f>SUMIFS(Capital!H$4:H$801,Capital!$C$4:$C$801,"Total",Capital!$A$4:$A$801,Summary!$A58)</f>
        <v>330000000</v>
      </c>
      <c r="J58" s="171">
        <f>SUMIFS(Capital!I$4:I$801,Capital!$C$4:$C$801,"Total",Capital!$A$4:$A$801,Summary!$A58)</f>
        <v>75000000</v>
      </c>
      <c r="K58" s="171">
        <f>SUMIFS(Capital!J$4:J$801,Capital!$C$4:$C$801,"Total",Capital!$A$4:$A$801,Summary!$A58)</f>
        <v>35615500</v>
      </c>
      <c r="L58" s="171">
        <v>285796850</v>
      </c>
    </row>
    <row r="59" spans="1:12">
      <c r="A59" s="452" t="s">
        <v>485</v>
      </c>
      <c r="B59" s="37" t="s">
        <v>907</v>
      </c>
      <c r="C59" s="171">
        <f>SUMIFS(Recurrent!H$4:H$1763,Recurrent!$C$4:$C$1763,"Consolidated Salary",Recurrent!$A$4:$A$1763,Summary!$A59)</f>
        <v>61020000</v>
      </c>
      <c r="D59" s="171">
        <f>SUMIFS(Recurrent!I$4:I$1763,Recurrent!$C$4:$C$1763,"Consolidated Salary",Recurrent!$A$4:$A$1763,Summary!$A59)</f>
        <v>54000000</v>
      </c>
      <c r="E59" s="171">
        <f>SUMIFS(Recurrent!J$4:J$1763,Recurrent!$C$4:$C$1763,"Consolidated Salary",Recurrent!$A$4:$A$1763,Summary!$A59)</f>
        <v>40500000</v>
      </c>
      <c r="F59" s="171">
        <f>SUMIFS(Recurrent!H$4:H$1763,Recurrent!$C$4:$C$1763,"Total Overhead Cost",Recurrent!$A$4:$A$1763,Summary!$A59)</f>
        <v>600000</v>
      </c>
      <c r="G59" s="171">
        <f>SUMIFS(Recurrent!I$4:I$1763,Recurrent!$C$4:$C$1763,"Total Overhead Cost",Recurrent!$A$4:$A$1763,Summary!$A59)</f>
        <v>600000</v>
      </c>
      <c r="H59" s="171">
        <f>SUMIFS(Recurrent!J$4:J$1763,Recurrent!$C$4:$C$1763,"Total Overhead Cost",Recurrent!$A$4:$A$1763,Summary!$A59)</f>
        <v>450000</v>
      </c>
      <c r="I59" s="171">
        <f>SUMIFS(Capital!H$4:H$801,Capital!$C$4:$C$801,"Total",Capital!$A$4:$A$801,Summary!$A59)</f>
        <v>0</v>
      </c>
      <c r="J59" s="171">
        <f>SUMIFS(Capital!I$4:I$801,Capital!$C$4:$C$801,"Total",Capital!$A$4:$A$801,Summary!$A59)</f>
        <v>0</v>
      </c>
      <c r="K59" s="171">
        <f>SUMIFS(Capital!J$4:J$801,Capital!$C$4:$C$801,"Total",Capital!$A$4:$A$801,Summary!$A59)</f>
        <v>0</v>
      </c>
      <c r="L59" s="171">
        <v>61620000</v>
      </c>
    </row>
    <row r="60" spans="1:12">
      <c r="A60" s="452" t="s">
        <v>361</v>
      </c>
      <c r="B60" s="37" t="s">
        <v>970</v>
      </c>
      <c r="C60" s="171">
        <f>SUMIFS(Recurrent!H$4:H$1763,Recurrent!$C$4:$C$1763,"Consolidated Salary",Recurrent!$A$4:$A$1763,Summary!$A60)</f>
        <v>1328763200</v>
      </c>
      <c r="D60" s="171">
        <f>SUMIFS(Recurrent!I$4:I$1763,Recurrent!$C$4:$C$1763,"Consolidated Salary",Recurrent!$A$4:$A$1763,Summary!$A60)</f>
        <v>1240636000</v>
      </c>
      <c r="E60" s="171">
        <f>SUMIFS(Recurrent!J$4:J$1763,Recurrent!$C$4:$C$1763,"Consolidated Salary",Recurrent!$A$4:$A$1763,Summary!$A60)</f>
        <v>867770368</v>
      </c>
      <c r="F60" s="171">
        <f>SUMIFS(Recurrent!H$4:H$1763,Recurrent!$C$4:$C$1763,"Total Overhead Cost",Recurrent!$A$4:$A$1763,Summary!$A60)</f>
        <v>633000000</v>
      </c>
      <c r="G60" s="171">
        <f>SUMIFS(Recurrent!I$4:I$1763,Recurrent!$C$4:$C$1763,"Total Overhead Cost",Recurrent!$A$4:$A$1763,Summary!$A60)</f>
        <v>975000000</v>
      </c>
      <c r="H60" s="171">
        <f>SUMIFS(Recurrent!J$4:J$1763,Recurrent!$C$4:$C$1763,"Total Overhead Cost",Recurrent!$A$4:$A$1763,Summary!$A60)</f>
        <v>634590000</v>
      </c>
      <c r="I60" s="171">
        <f>SUMIFS(Capital!H$4:H$801,Capital!$C$4:$C$801,"Total",Capital!$A$4:$A$801,Summary!$A60)</f>
        <v>1068000000</v>
      </c>
      <c r="J60" s="171">
        <f>SUMIFS(Capital!I$4:I$801,Capital!$C$4:$C$801,"Total",Capital!$A$4:$A$801,Summary!$A60)</f>
        <v>1819000000</v>
      </c>
      <c r="K60" s="171">
        <f>SUMIFS(Capital!J$4:J$801,Capital!$C$4:$C$801,"Total",Capital!$A$4:$A$801,Summary!$A60)</f>
        <v>368833000</v>
      </c>
      <c r="L60" s="171">
        <v>1961763200</v>
      </c>
    </row>
    <row r="61" spans="1:12">
      <c r="A61" s="453" t="s">
        <v>420</v>
      </c>
      <c r="B61" s="37" t="s">
        <v>908</v>
      </c>
      <c r="C61" s="171">
        <f>SUMIFS(Recurrent!H$4:H$1763,Recurrent!$C$4:$C$1763,"Consolidated Salary",Recurrent!$A$4:$A$1763,Summary!$A61)</f>
        <v>0</v>
      </c>
      <c r="D61" s="171">
        <f>SUMIFS(Recurrent!I$4:I$1763,Recurrent!$C$4:$C$1763,"Consolidated Salary",Recurrent!$A$4:$A$1763,Summary!$A61)</f>
        <v>0</v>
      </c>
      <c r="E61" s="171">
        <f>SUMIFS(Recurrent!J$4:J$1763,Recurrent!$C$4:$C$1763,"Consolidated Salary",Recurrent!$A$4:$A$1763,Summary!$A61)</f>
        <v>0</v>
      </c>
      <c r="F61" s="171">
        <f>SUMIFS(Recurrent!H$4:H$1763,Recurrent!$C$4:$C$1763,"Total Overhead Cost",Recurrent!$A$4:$A$1763,Summary!$A61)</f>
        <v>23600000</v>
      </c>
      <c r="G61" s="171">
        <f>SUMIFS(Recurrent!I$4:I$1763,Recurrent!$C$4:$C$1763,"Total Overhead Cost",Recurrent!$A$4:$A$1763,Summary!$A61)</f>
        <v>23600000</v>
      </c>
      <c r="H61" s="171">
        <f>SUMIFS(Recurrent!J$4:J$1763,Recurrent!$C$4:$C$1763,"Total Overhead Cost",Recurrent!$A$4:$A$1763,Summary!$A61)</f>
        <v>225000</v>
      </c>
      <c r="I61" s="171">
        <f>SUMIFS(Capital!H$4:H$801,Capital!$C$4:$C$801,"Total",Capital!$A$4:$A$801,Summary!$A61)</f>
        <v>47000000</v>
      </c>
      <c r="J61" s="171">
        <f>SUMIFS(Capital!I$4:I$801,Capital!$C$4:$C$801,"Total",Capital!$A$4:$A$801,Summary!$A61)</f>
        <v>49000000</v>
      </c>
      <c r="K61" s="171">
        <f>SUMIFS(Capital!J$4:J$801,Capital!$C$4:$C$801,"Total",Capital!$A$4:$A$801,Summary!$A61)</f>
        <v>0</v>
      </c>
      <c r="L61" s="171">
        <v>23600000</v>
      </c>
    </row>
    <row r="62" spans="1:12">
      <c r="A62" s="453" t="s">
        <v>488</v>
      </c>
      <c r="B62" s="37" t="s">
        <v>909</v>
      </c>
      <c r="C62" s="171">
        <f>SUMIFS(Recurrent!H$4:H$1763,Recurrent!$C$4:$C$1763,"Consolidated Salary",Recurrent!$A$4:$A$1763,Summary!$A62)</f>
        <v>0</v>
      </c>
      <c r="D62" s="171">
        <f>SUMIFS(Recurrent!I$4:I$1763,Recurrent!$C$4:$C$1763,"Consolidated Salary",Recurrent!$A$4:$A$1763,Summary!$A62)</f>
        <v>0</v>
      </c>
      <c r="E62" s="171">
        <f>SUMIFS(Recurrent!J$4:J$1763,Recurrent!$C$4:$C$1763,"Consolidated Salary",Recurrent!$A$4:$A$1763,Summary!$A62)</f>
        <v>0</v>
      </c>
      <c r="F62" s="171">
        <f>SUMIFS(Recurrent!H$4:H$1763,Recurrent!$C$4:$C$1763,"Total Overhead Cost",Recurrent!$A$4:$A$1763,Summary!$A62)</f>
        <v>52250000</v>
      </c>
      <c r="G62" s="171">
        <f>SUMIFS(Recurrent!I$4:I$1763,Recurrent!$C$4:$C$1763,"Total Overhead Cost",Recurrent!$A$4:$A$1763,Summary!$A62)</f>
        <v>39250000</v>
      </c>
      <c r="H62" s="171">
        <f>SUMIFS(Recurrent!J$4:J$1763,Recurrent!$C$4:$C$1763,"Total Overhead Cost",Recurrent!$A$4:$A$1763,Summary!$A62)</f>
        <v>9000000</v>
      </c>
      <c r="I62" s="171">
        <f>SUMIFS(Capital!H$4:H$801,Capital!$C$4:$C$801,"Total",Capital!$A$4:$A$801,Summary!$A62)</f>
        <v>65000000</v>
      </c>
      <c r="J62" s="171">
        <f>SUMIFS(Capital!I$4:I$801,Capital!$C$4:$C$801,"Total",Capital!$A$4:$A$801,Summary!$A62)</f>
        <v>62750000</v>
      </c>
      <c r="K62" s="171">
        <f>SUMIFS(Capital!J$4:J$801,Capital!$C$4:$C$801,"Total",Capital!$A$4:$A$801,Summary!$A62)</f>
        <v>0</v>
      </c>
      <c r="L62" s="171">
        <v>52250000</v>
      </c>
    </row>
    <row r="63" spans="1:12">
      <c r="A63" s="390" t="s">
        <v>367</v>
      </c>
      <c r="B63" s="200" t="s">
        <v>1008</v>
      </c>
      <c r="C63" s="171">
        <f>SUMIFS(Recurrent!H$4:H$1763,Recurrent!$C$4:$C$1763,"Consolidated Salary",Recurrent!$A$4:$A$1763,Summary!$A63)</f>
        <v>0</v>
      </c>
      <c r="D63" s="171">
        <f>SUMIFS(Recurrent!I$4:I$1763,Recurrent!$C$4:$C$1763,"Consolidated Salary",Recurrent!$A$4:$A$1763,Summary!$A63)</f>
        <v>0</v>
      </c>
      <c r="E63" s="171">
        <f>SUMIFS(Recurrent!J$4:J$1763,Recurrent!$C$4:$C$1763,"Consolidated Salary",Recurrent!$A$4:$A$1763,Summary!$A63)</f>
        <v>0</v>
      </c>
      <c r="F63" s="171">
        <f>SUMIFS(Recurrent!H$4:H$1763,Recurrent!$C$4:$C$1763,"Total Overhead Cost",Recurrent!$A$4:$A$1763,Summary!$A63)</f>
        <v>0</v>
      </c>
      <c r="G63" s="171">
        <f>SUMIFS(Recurrent!I$4:I$1763,Recurrent!$C$4:$C$1763,"Total Overhead Cost",Recurrent!$A$4:$A$1763,Summary!$A63)</f>
        <v>0</v>
      </c>
      <c r="H63" s="171">
        <f>SUMIFS(Recurrent!J$4:J$1763,Recurrent!$C$4:$C$1763,"Total Overhead Cost",Recurrent!$A$4:$A$1763,Summary!$A63)</f>
        <v>0</v>
      </c>
      <c r="I63" s="171">
        <f>SUMIFS(Capital!H$4:H$801,Capital!$C$4:$C$801,"Total",Capital!$A$4:$A$801,Summary!$A63)</f>
        <v>590000000</v>
      </c>
      <c r="J63" s="171">
        <f>SUMIFS(Capital!I$4:I$801,Capital!$C$4:$C$801,"Total",Capital!$A$4:$A$801,Summary!$A63)</f>
        <v>230000000</v>
      </c>
      <c r="K63" s="171">
        <f>SUMIFS(Capital!J$4:J$801,Capital!$C$4:$C$801,"Total",Capital!$A$4:$A$801,Summary!$A63)</f>
        <v>136182698</v>
      </c>
      <c r="L63" s="171">
        <v>0</v>
      </c>
    </row>
    <row r="64" spans="1:12">
      <c r="A64" s="453" t="s">
        <v>250</v>
      </c>
      <c r="B64" s="37" t="s">
        <v>1005</v>
      </c>
      <c r="C64" s="171">
        <f>SUMIFS(Recurrent!H$4:H$1763,Recurrent!$C$4:$C$1763,"Consolidated Salary",Recurrent!$A$4:$A$1763,Summary!$A64)</f>
        <v>298905340</v>
      </c>
      <c r="D64" s="171">
        <f>SUMIFS(Recurrent!I$4:I$1763,Recurrent!$C$4:$C$1763,"Consolidated Salary",Recurrent!$A$4:$A$1763,Summary!$A64)</f>
        <v>194518000</v>
      </c>
      <c r="E64" s="171">
        <f>SUMIFS(Recurrent!J$4:J$1763,Recurrent!$C$4:$C$1763,"Consolidated Salary",Recurrent!$A$4:$A$1763,Summary!$A64)</f>
        <v>129909605</v>
      </c>
      <c r="F64" s="171">
        <f>SUMIFS(Recurrent!H$4:H$1763,Recurrent!$C$4:$C$1763,"Total Overhead Cost",Recurrent!$A$4:$A$1763,Summary!$A64)</f>
        <v>12000000</v>
      </c>
      <c r="G64" s="171">
        <f>SUMIFS(Recurrent!I$4:I$1763,Recurrent!$C$4:$C$1763,"Total Overhead Cost",Recurrent!$A$4:$A$1763,Summary!$A64)</f>
        <v>12000000</v>
      </c>
      <c r="H64" s="171">
        <f>SUMIFS(Recurrent!J$4:J$1763,Recurrent!$C$4:$C$1763,"Total Overhead Cost",Recurrent!$A$4:$A$1763,Summary!$A64)</f>
        <v>9000000</v>
      </c>
      <c r="I64" s="171">
        <f>SUMIFS(Capital!H$4:H$801,Capital!$C$4:$C$801,"Total",Capital!$A$4:$A$801,Summary!$A64)</f>
        <v>162000000</v>
      </c>
      <c r="J64" s="171">
        <f>SUMIFS(Capital!I$4:I$801,Capital!$C$4:$C$801,"Total",Capital!$A$4:$A$801,Summary!$A64)</f>
        <v>131000000</v>
      </c>
      <c r="K64" s="171">
        <f>SUMIFS(Capital!J$4:J$801,Capital!$C$4:$C$801,"Total",Capital!$A$4:$A$801,Summary!$A64)</f>
        <v>0</v>
      </c>
      <c r="L64" s="171">
        <v>310905340</v>
      </c>
    </row>
    <row r="65" spans="1:12">
      <c r="A65" s="453" t="s">
        <v>622</v>
      </c>
      <c r="B65" s="37" t="s">
        <v>910</v>
      </c>
      <c r="C65" s="171">
        <f>SUMIFS(Recurrent!H$4:H$1763,Recurrent!$C$4:$C$1763,"Consolidated Salary",Recurrent!$A$4:$A$1763,Summary!$A65)</f>
        <v>0</v>
      </c>
      <c r="D65" s="171">
        <f>SUMIFS(Recurrent!I$4:I$1763,Recurrent!$C$4:$C$1763,"Consolidated Salary",Recurrent!$A$4:$A$1763,Summary!$A65)</f>
        <v>0</v>
      </c>
      <c r="E65" s="171">
        <f>SUMIFS(Recurrent!J$4:J$1763,Recurrent!$C$4:$C$1763,"Consolidated Salary",Recurrent!$A$4:$A$1763,Summary!$A65)</f>
        <v>0</v>
      </c>
      <c r="F65" s="171">
        <f>SUMIFS(Recurrent!H$4:H$1763,Recurrent!$C$4:$C$1763,"Total Overhead Cost",Recurrent!$A$4:$A$1763,Summary!$A65)</f>
        <v>2100000</v>
      </c>
      <c r="G65" s="171">
        <f>SUMIFS(Recurrent!I$4:I$1763,Recurrent!$C$4:$C$1763,"Total Overhead Cost",Recurrent!$A$4:$A$1763,Summary!$A65)</f>
        <v>4500000</v>
      </c>
      <c r="H65" s="171">
        <f>SUMIFS(Recurrent!J$4:J$1763,Recurrent!$C$4:$C$1763,"Total Overhead Cost",Recurrent!$A$4:$A$1763,Summary!$A65)</f>
        <v>1575000</v>
      </c>
      <c r="I65" s="171">
        <f>SUMIFS(Capital!H$4:H$801,Capital!$C$4:$C$801,"Total",Capital!$A$4:$A$801,Summary!$A65)</f>
        <v>20000000</v>
      </c>
      <c r="J65" s="171">
        <f>SUMIFS(Capital!I$4:I$801,Capital!$C$4:$C$801,"Total",Capital!$A$4:$A$801,Summary!$A65)</f>
        <v>20000000</v>
      </c>
      <c r="K65" s="171">
        <f>SUMIFS(Capital!J$4:J$801,Capital!$C$4:$C$801,"Total",Capital!$A$4:$A$801,Summary!$A65)</f>
        <v>6781187</v>
      </c>
      <c r="L65" s="171">
        <v>2100000</v>
      </c>
    </row>
    <row r="66" spans="1:12">
      <c r="A66" s="453" t="s">
        <v>623</v>
      </c>
      <c r="B66" s="37" t="s">
        <v>971</v>
      </c>
      <c r="C66" s="171">
        <f>SUMIFS(Recurrent!H$4:H$1763,Recurrent!$C$4:$C$1763,"Consolidated Salary",Recurrent!$A$4:$A$1763,Summary!$A66)</f>
        <v>636557250</v>
      </c>
      <c r="D66" s="171">
        <f>SUMIFS(Recurrent!I$4:I$1763,Recurrent!$C$4:$C$1763,"Consolidated Salary",Recurrent!$A$4:$A$1763,Summary!$A66)</f>
        <v>563325000</v>
      </c>
      <c r="E66" s="171">
        <f>SUMIFS(Recurrent!J$4:J$1763,Recurrent!$C$4:$C$1763,"Consolidated Salary",Recurrent!$A$4:$A$1763,Summary!$A66)</f>
        <v>392855705</v>
      </c>
      <c r="F66" s="171">
        <f>SUMIFS(Recurrent!H$4:H$1763,Recurrent!$C$4:$C$1763,"Total Overhead Cost",Recurrent!$A$4:$A$1763,Summary!$A66)</f>
        <v>220000000</v>
      </c>
      <c r="G66" s="171">
        <f>SUMIFS(Recurrent!I$4:I$1763,Recurrent!$C$4:$C$1763,"Total Overhead Cost",Recurrent!$A$4:$A$1763,Summary!$A66)</f>
        <v>270088000</v>
      </c>
      <c r="H66" s="171">
        <f>SUMIFS(Recurrent!J$4:J$1763,Recurrent!$C$4:$C$1763,"Total Overhead Cost",Recurrent!$A$4:$A$1763,Summary!$A66)</f>
        <v>120119714</v>
      </c>
      <c r="I66" s="171">
        <f>SUMIFS(Capital!H$4:H$801,Capital!$C$4:$C$801,"Total",Capital!$A$4:$A$801,Summary!$A66)</f>
        <v>90000000</v>
      </c>
      <c r="J66" s="171">
        <f>SUMIFS(Capital!I$4:I$801,Capital!$C$4:$C$801,"Total",Capital!$A$4:$A$801,Summary!$A66)</f>
        <v>68000000</v>
      </c>
      <c r="K66" s="171">
        <f>SUMIFS(Capital!J$4:J$801,Capital!$C$4:$C$801,"Total",Capital!$A$4:$A$801,Summary!$A66)</f>
        <v>19948950</v>
      </c>
      <c r="L66" s="171">
        <v>856557250</v>
      </c>
    </row>
    <row r="67" spans="1:12">
      <c r="A67" s="453" t="s">
        <v>866</v>
      </c>
      <c r="B67" s="37" t="s">
        <v>911</v>
      </c>
      <c r="C67" s="171">
        <f>SUMIFS(Recurrent!H$4:H$1763,Recurrent!$C$4:$C$1763,"Consolidated Salary",Recurrent!$A$4:$A$1763,Summary!$A67)</f>
        <v>0</v>
      </c>
      <c r="D67" s="171">
        <f>SUMIFS(Recurrent!I$4:I$1763,Recurrent!$C$4:$C$1763,"Consolidated Salary",Recurrent!$A$4:$A$1763,Summary!$A67)</f>
        <v>0</v>
      </c>
      <c r="E67" s="171">
        <f>SUMIFS(Recurrent!J$4:J$1763,Recurrent!$C$4:$C$1763,"Consolidated Salary",Recurrent!$A$4:$A$1763,Summary!$A67)</f>
        <v>0</v>
      </c>
      <c r="F67" s="171">
        <f>SUMIFS(Recurrent!H$4:H$1763,Recurrent!$C$4:$C$1763,"Total Overhead Cost",Recurrent!$A$4:$A$1763,Summary!$A67)</f>
        <v>11298796228</v>
      </c>
      <c r="G67" s="171">
        <f>SUMIFS(Recurrent!I$4:I$1763,Recurrent!$C$4:$C$1763,"Total Overhead Cost",Recurrent!$A$4:$A$1763,Summary!$A67)</f>
        <v>7868000000</v>
      </c>
      <c r="H67" s="171">
        <f>SUMIFS(Recurrent!J$4:J$1763,Recurrent!$C$4:$C$1763,"Total Overhead Cost",Recurrent!$A$4:$A$1763,Summary!$A67)</f>
        <v>4496113225</v>
      </c>
      <c r="I67" s="171">
        <f>SUMIFS(Capital!H$4:H$801,Capital!$C$4:$C$801,"Total",Capital!$A$4:$A$801,Summary!$A67)</f>
        <v>0</v>
      </c>
      <c r="J67" s="171">
        <f>SUMIFS(Capital!I$4:I$801,Capital!$C$4:$C$801,"Total",Capital!$A$4:$A$801,Summary!$A67)</f>
        <v>0</v>
      </c>
      <c r="K67" s="171">
        <f>SUMIFS(Capital!J$4:J$801,Capital!$C$4:$C$801,"Total",Capital!$A$4:$A$801,Summary!$A67)</f>
        <v>0</v>
      </c>
      <c r="L67" s="171">
        <v>11298796228</v>
      </c>
    </row>
    <row r="68" spans="1:12">
      <c r="A68" s="453" t="s">
        <v>865</v>
      </c>
      <c r="B68" s="37" t="s">
        <v>912</v>
      </c>
      <c r="C68" s="171">
        <f>SUMIFS(Recurrent!H$4:H$1763,Recurrent!$C$4:$C$1763,"Consolidated Salary",Recurrent!$A$4:$A$1763,Summary!$A68)</f>
        <v>0</v>
      </c>
      <c r="D68" s="171">
        <f>SUMIFS(Recurrent!I$4:I$1763,Recurrent!$C$4:$C$1763,"Consolidated Salary",Recurrent!$A$4:$A$1763,Summary!$A68)</f>
        <v>0</v>
      </c>
      <c r="E68" s="171">
        <f>SUMIFS(Recurrent!J$4:J$1763,Recurrent!$C$4:$C$1763,"Consolidated Salary",Recurrent!$A$4:$A$1763,Summary!$A68)</f>
        <v>0</v>
      </c>
      <c r="F68" s="171">
        <f>SUMIFS(Recurrent!H$4:H$1763,Recurrent!$C$4:$C$1763,"Total Overhead Cost",Recurrent!$A$4:$A$1763,Summary!$A68)</f>
        <v>1549000000</v>
      </c>
      <c r="G68" s="171">
        <f>SUMIFS(Recurrent!I$4:I$1763,Recurrent!$C$4:$C$1763,"Total Overhead Cost",Recurrent!$A$4:$A$1763,Summary!$A68)</f>
        <v>2686872000</v>
      </c>
      <c r="H68" s="171">
        <f>SUMIFS(Recurrent!J$4:J$1763,Recurrent!$C$4:$C$1763,"Total Overhead Cost",Recurrent!$A$4:$A$1763,Summary!$A68)</f>
        <v>1193254042</v>
      </c>
      <c r="I68" s="171">
        <f>SUMIFS(Capital!H$4:H$801,Capital!$C$4:$C$801,"Total",Capital!$A$4:$A$801,Summary!$A68)</f>
        <v>0</v>
      </c>
      <c r="J68" s="171">
        <f>SUMIFS(Capital!I$4:I$801,Capital!$C$4:$C$801,"Total",Capital!$A$4:$A$801,Summary!$A68)</f>
        <v>0</v>
      </c>
      <c r="K68" s="171">
        <f>SUMIFS(Capital!J$4:J$801,Capital!$C$4:$C$801,"Total",Capital!$A$4:$A$801,Summary!$A68)</f>
        <v>0</v>
      </c>
      <c r="L68" s="171">
        <v>1549000000</v>
      </c>
    </row>
    <row r="69" spans="1:12">
      <c r="A69" s="453" t="s">
        <v>871</v>
      </c>
      <c r="B69" s="37" t="s">
        <v>913</v>
      </c>
      <c r="C69" s="171">
        <f>SUMIFS(Recurrent!H$4:H$1763,Recurrent!$C$4:$C$1763,"Consolidated Salary",Recurrent!$A$4:$A$1763,Summary!$A69)</f>
        <v>0</v>
      </c>
      <c r="D69" s="171">
        <f>SUMIFS(Recurrent!I$4:I$1763,Recurrent!$C$4:$C$1763,"Consolidated Salary",Recurrent!$A$4:$A$1763,Summary!$A69)</f>
        <v>0</v>
      </c>
      <c r="E69" s="171">
        <f>SUMIFS(Recurrent!J$4:J$1763,Recurrent!$C$4:$C$1763,"Consolidated Salary",Recurrent!$A$4:$A$1763,Summary!$A69)</f>
        <v>0</v>
      </c>
      <c r="F69" s="171">
        <f>SUMIFS(Recurrent!H$4:H$1763,Recurrent!$C$4:$C$1763,"Total Overhead Cost",Recurrent!$A$4:$A$1763,Summary!$A69)</f>
        <v>300000</v>
      </c>
      <c r="G69" s="171">
        <f>SUMIFS(Recurrent!I$4:I$1763,Recurrent!$C$4:$C$1763,"Total Overhead Cost",Recurrent!$A$4:$A$1763,Summary!$A69)</f>
        <v>300000</v>
      </c>
      <c r="H69" s="171">
        <f>SUMIFS(Recurrent!J$4:J$1763,Recurrent!$C$4:$C$1763,"Total Overhead Cost",Recurrent!$A$4:$A$1763,Summary!$A69)</f>
        <v>0</v>
      </c>
      <c r="I69" s="171">
        <f>SUMIFS(Capital!H$4:H$801,Capital!$C$4:$C$801,"Total",Capital!$A$4:$A$801,Summary!$A69)</f>
        <v>0</v>
      </c>
      <c r="J69" s="171">
        <f>SUMIFS(Capital!I$4:I$801,Capital!$C$4:$C$801,"Total",Capital!$A$4:$A$801,Summary!$A69)</f>
        <v>0</v>
      </c>
      <c r="K69" s="171">
        <f>SUMIFS(Capital!J$4:J$801,Capital!$C$4:$C$801,"Total",Capital!$A$4:$A$801,Summary!$A69)</f>
        <v>0</v>
      </c>
      <c r="L69" s="171">
        <v>300000</v>
      </c>
    </row>
    <row r="70" spans="1:12">
      <c r="A70" s="453" t="s">
        <v>869</v>
      </c>
      <c r="B70" s="37" t="s">
        <v>1518</v>
      </c>
      <c r="C70" s="171">
        <f>SUMIFS(Recurrent!H$4:H$1763,Recurrent!$C$4:$C$1763,"Consolidated Salary",Recurrent!$A$4:$A$1763,Summary!$A70)</f>
        <v>0</v>
      </c>
      <c r="D70" s="171">
        <f>SUMIFS(Recurrent!I$4:I$1763,Recurrent!$C$4:$C$1763,"Consolidated Salary",Recurrent!$A$4:$A$1763,Summary!$A70)</f>
        <v>0</v>
      </c>
      <c r="E70" s="171">
        <f>SUMIFS(Recurrent!J$4:J$1763,Recurrent!$C$4:$C$1763,"Consolidated Salary",Recurrent!$A$4:$A$1763,Summary!$A70)</f>
        <v>0</v>
      </c>
      <c r="F70" s="171">
        <f>SUMIFS(Recurrent!H$4:H$1763,Recurrent!$C$4:$C$1763,"Total Overhead Cost",Recurrent!$A$4:$A$1763,Summary!$A70)</f>
        <v>300000</v>
      </c>
      <c r="G70" s="171">
        <f>SUMIFS(Recurrent!I$4:I$1763,Recurrent!$C$4:$C$1763,"Total Overhead Cost",Recurrent!$A$4:$A$1763,Summary!$A70)</f>
        <v>300000</v>
      </c>
      <c r="H70" s="171">
        <f>SUMIFS(Recurrent!J$4:J$1763,Recurrent!$C$4:$C$1763,"Total Overhead Cost",Recurrent!$A$4:$A$1763,Summary!$A70)</f>
        <v>225000</v>
      </c>
      <c r="I70" s="171">
        <f>SUMIFS(Capital!H$4:H$801,Capital!$C$4:$C$801,"Total",Capital!$A$4:$A$801,Summary!$A70)</f>
        <v>0</v>
      </c>
      <c r="J70" s="171">
        <f>SUMIFS(Capital!I$4:I$801,Capital!$C$4:$C$801,"Total",Capital!$A$4:$A$801,Summary!$A70)</f>
        <v>0</v>
      </c>
      <c r="K70" s="171">
        <f>SUMIFS(Capital!J$4:J$801,Capital!$C$4:$C$801,"Total",Capital!$A$4:$A$801,Summary!$A70)</f>
        <v>0</v>
      </c>
      <c r="L70" s="171">
        <v>300000</v>
      </c>
    </row>
    <row r="71" spans="1:12">
      <c r="A71" s="453" t="s">
        <v>868</v>
      </c>
      <c r="B71" s="37" t="s">
        <v>1000</v>
      </c>
      <c r="C71" s="171">
        <f>SUMIFS(Recurrent!H$4:H$1763,Recurrent!$C$4:$C$1763,"Consolidated Salary",Recurrent!$A$4:$A$1763,Summary!$A71)</f>
        <v>0</v>
      </c>
      <c r="D71" s="171">
        <f>SUMIFS(Recurrent!I$4:I$1763,Recurrent!$C$4:$C$1763,"Consolidated Salary",Recurrent!$A$4:$A$1763,Summary!$A71)</f>
        <v>0</v>
      </c>
      <c r="E71" s="171">
        <f>SUMIFS(Recurrent!J$4:J$1763,Recurrent!$C$4:$C$1763,"Consolidated Salary",Recurrent!$A$4:$A$1763,Summary!$A71)</f>
        <v>0</v>
      </c>
      <c r="F71" s="171">
        <f>SUMIFS(Recurrent!H$4:H$1763,Recurrent!$C$4:$C$1763,"Total Overhead Cost",Recurrent!$A$4:$A$1763,Summary!$A71)</f>
        <v>25820000</v>
      </c>
      <c r="G71" s="171">
        <f>SUMIFS(Recurrent!I$4:I$1763,Recurrent!$C$4:$C$1763,"Total Overhead Cost",Recurrent!$A$4:$A$1763,Summary!$A71)</f>
        <v>25820000</v>
      </c>
      <c r="H71" s="171">
        <f>SUMIFS(Recurrent!J$4:J$1763,Recurrent!$C$4:$C$1763,"Total Overhead Cost",Recurrent!$A$4:$A$1763,Summary!$A71)</f>
        <v>11700000</v>
      </c>
      <c r="I71" s="171">
        <f>SUMIFS(Capital!H$4:H$801,Capital!$C$4:$C$801,"Total",Capital!$A$4:$A$801,Summary!$A71)</f>
        <v>0</v>
      </c>
      <c r="J71" s="171">
        <f>SUMIFS(Capital!I$4:I$801,Capital!$C$4:$C$801,"Total",Capital!$A$4:$A$801,Summary!$A71)</f>
        <v>0</v>
      </c>
      <c r="K71" s="171">
        <f>SUMIFS(Capital!J$4:J$801,Capital!$C$4:$C$801,"Total",Capital!$A$4:$A$801,Summary!$A71)</f>
        <v>0</v>
      </c>
      <c r="L71" s="171">
        <v>25820000</v>
      </c>
    </row>
    <row r="72" spans="1:12">
      <c r="A72" s="453" t="s">
        <v>870</v>
      </c>
      <c r="B72" s="37" t="s">
        <v>914</v>
      </c>
      <c r="C72" s="171">
        <f>SUMIFS(Recurrent!H$4:H$1763,Recurrent!$C$4:$C$1763,"Consolidated Salary",Recurrent!$A$4:$A$1763,Summary!$A72)</f>
        <v>0</v>
      </c>
      <c r="D72" s="171">
        <f>SUMIFS(Recurrent!I$4:I$1763,Recurrent!$C$4:$C$1763,"Consolidated Salary",Recurrent!$A$4:$A$1763,Summary!$A72)</f>
        <v>0</v>
      </c>
      <c r="E72" s="171">
        <f>SUMIFS(Recurrent!J$4:J$1763,Recurrent!$C$4:$C$1763,"Consolidated Salary",Recurrent!$A$4:$A$1763,Summary!$A72)</f>
        <v>0</v>
      </c>
      <c r="F72" s="171">
        <f>SUMIFS(Recurrent!H$4:H$1763,Recurrent!$C$4:$C$1763,"Total Overhead Cost",Recurrent!$A$4:$A$1763,Summary!$A72)</f>
        <v>300000</v>
      </c>
      <c r="G72" s="171">
        <f>SUMIFS(Recurrent!I$4:I$1763,Recurrent!$C$4:$C$1763,"Total Overhead Cost",Recurrent!$A$4:$A$1763,Summary!$A72)</f>
        <v>300000</v>
      </c>
      <c r="H72" s="171">
        <f>SUMIFS(Recurrent!J$4:J$1763,Recurrent!$C$4:$C$1763,"Total Overhead Cost",Recurrent!$A$4:$A$1763,Summary!$A72)</f>
        <v>225000</v>
      </c>
      <c r="I72" s="171">
        <f>SUMIFS(Capital!H$4:H$801,Capital!$C$4:$C$801,"Total",Capital!$A$4:$A$801,Summary!$A72)</f>
        <v>0</v>
      </c>
      <c r="J72" s="171">
        <f>SUMIFS(Capital!I$4:I$801,Capital!$C$4:$C$801,"Total",Capital!$A$4:$A$801,Summary!$A72)</f>
        <v>0</v>
      </c>
      <c r="K72" s="171">
        <f>SUMIFS(Capital!J$4:J$801,Capital!$C$4:$C$801,"Total",Capital!$A$4:$A$801,Summary!$A72)</f>
        <v>0</v>
      </c>
      <c r="L72" s="171">
        <v>300000</v>
      </c>
    </row>
    <row r="73" spans="1:12">
      <c r="A73" s="453" t="s">
        <v>630</v>
      </c>
      <c r="B73" s="37" t="s">
        <v>999</v>
      </c>
      <c r="C73" s="171">
        <f>SUMIFS(Recurrent!H$4:H$1763,Recurrent!$C$4:$C$1763,"Consolidated Salary",Recurrent!$A$4:$A$1763,Summary!$A73)</f>
        <v>102113580</v>
      </c>
      <c r="D73" s="171">
        <f>SUMIFS(Recurrent!I$4:I$1763,Recurrent!$C$4:$C$1763,"Consolidated Salary",Recurrent!$A$4:$A$1763,Summary!$A73)</f>
        <v>90366000</v>
      </c>
      <c r="E73" s="171">
        <f>SUMIFS(Recurrent!J$4:J$1763,Recurrent!$C$4:$C$1763,"Consolidated Salary",Recurrent!$A$4:$A$1763,Summary!$A73)</f>
        <v>58711532</v>
      </c>
      <c r="F73" s="171">
        <f>SUMIFS(Recurrent!H$4:H$1763,Recurrent!$C$4:$C$1763,"Total Overhead Cost",Recurrent!$A$4:$A$1763,Summary!$A73)</f>
        <v>105000000</v>
      </c>
      <c r="G73" s="171">
        <f>SUMIFS(Recurrent!I$4:I$1763,Recurrent!$C$4:$C$1763,"Total Overhead Cost",Recurrent!$A$4:$A$1763,Summary!$A73)</f>
        <v>125000000</v>
      </c>
      <c r="H73" s="171">
        <f>SUMIFS(Recurrent!J$4:J$1763,Recurrent!$C$4:$C$1763,"Total Overhead Cost",Recurrent!$A$4:$A$1763,Summary!$A73)</f>
        <v>103445916</v>
      </c>
      <c r="I73" s="171">
        <f>SUMIFS(Capital!H$4:H$801,Capital!$C$4:$C$801,"Total",Capital!$A$4:$A$801,Summary!$A73)</f>
        <v>83000000</v>
      </c>
      <c r="J73" s="171">
        <f>SUMIFS(Capital!I$4:I$801,Capital!$C$4:$C$801,"Total",Capital!$A$4:$A$801,Summary!$A73)</f>
        <v>84000000</v>
      </c>
      <c r="K73" s="171">
        <f>SUMIFS(Capital!J$4:J$801,Capital!$C$4:$C$801,"Total",Capital!$A$4:$A$801,Summary!$A73)</f>
        <v>0</v>
      </c>
      <c r="L73" s="171">
        <v>207113580</v>
      </c>
    </row>
    <row r="74" spans="1:12">
      <c r="A74" s="452" t="s">
        <v>49</v>
      </c>
      <c r="B74" s="37" t="s">
        <v>1512</v>
      </c>
      <c r="C74" s="171">
        <f>SUMIFS(Recurrent!H$4:H$1763,Recurrent!$C$4:$C$1763,"Consolidated Salary",Recurrent!$A$4:$A$1763,Summary!$A74)</f>
        <v>125875220</v>
      </c>
      <c r="D74" s="171">
        <f>SUMIFS(Recurrent!I$4:I$1763,Recurrent!$C$4:$C$1763,"Consolidated Salary",Recurrent!$A$4:$A$1763,Summary!$A74)</f>
        <v>111394000</v>
      </c>
      <c r="E74" s="171">
        <f>SUMIFS(Recurrent!J$4:J$1763,Recurrent!$C$4:$C$1763,"Consolidated Salary",Recurrent!$A$4:$A$1763,Summary!$A74)</f>
        <v>75749249</v>
      </c>
      <c r="F74" s="171">
        <f>SUMIFS(Recurrent!H$4:H$1763,Recurrent!$C$4:$C$1763,"Total Overhead Cost",Recurrent!$A$4:$A$1763,Summary!$A74)</f>
        <v>43600000</v>
      </c>
      <c r="G74" s="171">
        <f>SUMIFS(Recurrent!I$4:I$1763,Recurrent!$C$4:$C$1763,"Total Overhead Cost",Recurrent!$A$4:$A$1763,Summary!$A74)</f>
        <v>53600000</v>
      </c>
      <c r="H74" s="171">
        <f>SUMIFS(Recurrent!J$4:J$1763,Recurrent!$C$4:$C$1763,"Total Overhead Cost",Recurrent!$A$4:$A$1763,Summary!$A74)</f>
        <v>21108000</v>
      </c>
      <c r="I74" s="171">
        <f>SUMIFS(Capital!H$4:H$801,Capital!$C$4:$C$801,"Total",Capital!$A$4:$A$801,Summary!$A74)</f>
        <v>4232000000</v>
      </c>
      <c r="J74" s="171">
        <f>SUMIFS(Capital!I$4:I$801,Capital!$C$4:$C$801,"Total",Capital!$A$4:$A$801,Summary!$A74)</f>
        <v>1364000000</v>
      </c>
      <c r="K74" s="171">
        <f>SUMIFS(Capital!J$4:J$801,Capital!$C$4:$C$801,"Total",Capital!$A$4:$A$801,Summary!$A74)</f>
        <v>346906685.5</v>
      </c>
      <c r="L74" s="171">
        <v>169475220</v>
      </c>
    </row>
    <row r="75" spans="1:12">
      <c r="A75" s="453" t="s">
        <v>647</v>
      </c>
      <c r="B75" s="37" t="s">
        <v>1009</v>
      </c>
      <c r="C75" s="171">
        <f>SUMIFS(Recurrent!H$4:H$1763,Recurrent!$C$4:$C$1763,"Consolidated Salary",Recurrent!$A$4:$A$1763,Summary!$A75)</f>
        <v>0</v>
      </c>
      <c r="D75" s="171">
        <f>SUMIFS(Recurrent!I$4:I$1763,Recurrent!$C$4:$C$1763,"Consolidated Salary",Recurrent!$A$4:$A$1763,Summary!$A75)</f>
        <v>0</v>
      </c>
      <c r="E75" s="171">
        <f>SUMIFS(Recurrent!J$4:J$1763,Recurrent!$C$4:$C$1763,"Consolidated Salary",Recurrent!$A$4:$A$1763,Summary!$A75)</f>
        <v>0</v>
      </c>
      <c r="F75" s="171">
        <f>SUMIFS(Recurrent!H$4:H$1763,Recurrent!$C$4:$C$1763,"Total Overhead Cost",Recurrent!$A$4:$A$1763,Summary!$A75)</f>
        <v>0</v>
      </c>
      <c r="G75" s="171">
        <f>SUMIFS(Recurrent!I$4:I$1763,Recurrent!$C$4:$C$1763,"Total Overhead Cost",Recurrent!$A$4:$A$1763,Summary!$A75)</f>
        <v>0</v>
      </c>
      <c r="H75" s="171">
        <f>SUMIFS(Recurrent!J$4:J$1763,Recurrent!$C$4:$C$1763,"Total Overhead Cost",Recurrent!$A$4:$A$1763,Summary!$A75)</f>
        <v>0</v>
      </c>
      <c r="I75" s="171">
        <f>SUMIFS(Capital!H$4:H$801,Capital!$C$4:$C$801,"Total",Capital!$A$4:$A$801,Summary!$A75)</f>
        <v>0</v>
      </c>
      <c r="J75" s="171">
        <f>SUMIFS(Capital!I$4:I$801,Capital!$C$4:$C$801,"Total",Capital!$A$4:$A$801,Summary!$A75)</f>
        <v>50000000</v>
      </c>
      <c r="K75" s="171">
        <f>SUMIFS(Capital!J$4:J$801,Capital!$C$4:$C$801,"Total",Capital!$A$4:$A$801,Summary!$A75)</f>
        <v>0</v>
      </c>
      <c r="L75" s="171">
        <v>0</v>
      </c>
    </row>
    <row r="76" spans="1:12">
      <c r="A76" s="452" t="s">
        <v>497</v>
      </c>
      <c r="B76" s="37" t="s">
        <v>915</v>
      </c>
      <c r="C76" s="171">
        <f>SUMIFS(Recurrent!H$4:H$1763,Recurrent!$C$4:$C$1763,"Consolidated Salary",Recurrent!$A$4:$A$1763,Summary!$A76)</f>
        <v>19003000</v>
      </c>
      <c r="D76" s="171">
        <f>SUMIFS(Recurrent!I$4:I$1763,Recurrent!$C$4:$C$1763,"Consolidated Salary",Recurrent!$A$4:$A$1763,Summary!$A76)</f>
        <v>17145000</v>
      </c>
      <c r="E76" s="171">
        <f>SUMIFS(Recurrent!J$4:J$1763,Recurrent!$C$4:$C$1763,"Consolidated Salary",Recurrent!$A$4:$A$1763,Summary!$A76)</f>
        <v>10985113</v>
      </c>
      <c r="F76" s="171">
        <f>SUMIFS(Recurrent!H$4:H$1763,Recurrent!$C$4:$C$1763,"Total Overhead Cost",Recurrent!$A$4:$A$1763,Summary!$A76)</f>
        <v>6675000</v>
      </c>
      <c r="G76" s="171">
        <f>SUMIFS(Recurrent!I$4:I$1763,Recurrent!$C$4:$C$1763,"Total Overhead Cost",Recurrent!$A$4:$A$1763,Summary!$A76)</f>
        <v>6675000</v>
      </c>
      <c r="H76" s="171">
        <f>SUMIFS(Recurrent!J$4:J$1763,Recurrent!$C$4:$C$1763,"Total Overhead Cost",Recurrent!$A$4:$A$1763,Summary!$A76)</f>
        <v>1575000</v>
      </c>
      <c r="I76" s="171">
        <f>SUMIFS(Capital!H$4:H$801,Capital!$C$4:$C$801,"Total",Capital!$A$4:$A$801,Summary!$A76)</f>
        <v>39000000</v>
      </c>
      <c r="J76" s="171">
        <f>SUMIFS(Capital!I$4:I$801,Capital!$C$4:$C$801,"Total",Capital!$A$4:$A$801,Summary!$A76)</f>
        <v>29000000</v>
      </c>
      <c r="K76" s="171">
        <f>SUMIFS(Capital!J$4:J$801,Capital!$C$4:$C$801,"Total",Capital!$A$4:$A$801,Summary!$A76)</f>
        <v>0</v>
      </c>
      <c r="L76" s="171">
        <v>25678000</v>
      </c>
    </row>
    <row r="77" spans="1:12">
      <c r="A77" s="452" t="s">
        <v>476</v>
      </c>
      <c r="B77" s="37" t="s">
        <v>916</v>
      </c>
      <c r="C77" s="171">
        <f>SUMIFS(Recurrent!H$4:H$1763,Recurrent!$C$4:$C$1763,"Consolidated Salary",Recurrent!$A$4:$A$1763,Summary!$A77)</f>
        <v>22422590</v>
      </c>
      <c r="D77" s="171">
        <f>SUMIFS(Recurrent!I$4:I$1763,Recurrent!$C$4:$C$1763,"Consolidated Salary",Recurrent!$A$4:$A$1763,Summary!$A77)</f>
        <v>19843000</v>
      </c>
      <c r="E77" s="171">
        <f>SUMIFS(Recurrent!J$4:J$1763,Recurrent!$C$4:$C$1763,"Consolidated Salary",Recurrent!$A$4:$A$1763,Summary!$A77)</f>
        <v>12431130</v>
      </c>
      <c r="F77" s="171">
        <f>SUMIFS(Recurrent!H$4:H$1763,Recurrent!$C$4:$C$1763,"Total Overhead Cost",Recurrent!$A$4:$A$1763,Summary!$A77)</f>
        <v>0</v>
      </c>
      <c r="G77" s="171">
        <f>SUMIFS(Recurrent!I$4:I$1763,Recurrent!$C$4:$C$1763,"Total Overhead Cost",Recurrent!$A$4:$A$1763,Summary!$A77)</f>
        <v>0</v>
      </c>
      <c r="H77" s="171">
        <f>SUMIFS(Recurrent!J$4:J$1763,Recurrent!$C$4:$C$1763,"Total Overhead Cost",Recurrent!$A$4:$A$1763,Summary!$A77)</f>
        <v>0</v>
      </c>
      <c r="I77" s="171">
        <f>SUMIFS(Capital!H$4:H$801,Capital!$C$4:$C$801,"Total",Capital!$A$4:$A$801,Summary!$A77)</f>
        <v>20000000</v>
      </c>
      <c r="J77" s="171">
        <f>SUMIFS(Capital!I$4:I$801,Capital!$C$4:$C$801,"Total",Capital!$A$4:$A$801,Summary!$A77)</f>
        <v>20000000</v>
      </c>
      <c r="K77" s="171">
        <f>SUMIFS(Capital!J$4:J$801,Capital!$C$4:$C$801,"Total",Capital!$A$4:$A$801,Summary!$A77)</f>
        <v>9000000</v>
      </c>
      <c r="L77" s="171">
        <v>22422590</v>
      </c>
    </row>
    <row r="78" spans="1:12">
      <c r="A78" s="452" t="s">
        <v>57</v>
      </c>
      <c r="B78" s="37" t="s">
        <v>917</v>
      </c>
      <c r="C78" s="171">
        <f>SUMIFS(Recurrent!H$4:H$1763,Recurrent!$C$4:$C$1763,"Consolidated Salary",Recurrent!$A$4:$A$1763,Summary!$A78)</f>
        <v>4121110</v>
      </c>
      <c r="D78" s="171">
        <f>SUMIFS(Recurrent!I$4:I$1763,Recurrent!$C$4:$C$1763,"Consolidated Salary",Recurrent!$A$4:$A$1763,Summary!$A78)</f>
        <v>3647000</v>
      </c>
      <c r="E78" s="171">
        <f>SUMIFS(Recurrent!J$4:J$1763,Recurrent!$C$4:$C$1763,"Consolidated Salary",Recurrent!$A$4:$A$1763,Summary!$A78)</f>
        <v>595523</v>
      </c>
      <c r="F78" s="171">
        <f>SUMIFS(Recurrent!H$4:H$1763,Recurrent!$C$4:$C$1763,"Total Overhead Cost",Recurrent!$A$4:$A$1763,Summary!$A78)</f>
        <v>0</v>
      </c>
      <c r="G78" s="171">
        <f>SUMIFS(Recurrent!I$4:I$1763,Recurrent!$C$4:$C$1763,"Total Overhead Cost",Recurrent!$A$4:$A$1763,Summary!$A78)</f>
        <v>0</v>
      </c>
      <c r="H78" s="171">
        <f>SUMIFS(Recurrent!J$4:J$1763,Recurrent!$C$4:$C$1763,"Total Overhead Cost",Recurrent!$A$4:$A$1763,Summary!$A78)</f>
        <v>0</v>
      </c>
      <c r="I78" s="171">
        <f>SUMIFS(Capital!H$4:H$801,Capital!$C$4:$C$801,"Total",Capital!$A$4:$A$801,Summary!$A78)</f>
        <v>20000000</v>
      </c>
      <c r="J78" s="171">
        <f>SUMIFS(Capital!I$4:I$801,Capital!$C$4:$C$801,"Total",Capital!$A$4:$A$801,Summary!$A78)</f>
        <v>40000000</v>
      </c>
      <c r="K78" s="171">
        <f>SUMIFS(Capital!J$4:J$801,Capital!$C$4:$C$801,"Total",Capital!$A$4:$A$801,Summary!$A78)</f>
        <v>0</v>
      </c>
      <c r="L78" s="171">
        <v>4121110</v>
      </c>
    </row>
    <row r="79" spans="1:12" ht="12.75" customHeight="1">
      <c r="A79" s="475" t="s">
        <v>1496</v>
      </c>
      <c r="B79" s="319" t="s">
        <v>1511</v>
      </c>
      <c r="C79" s="171">
        <f>SUMIFS(Recurrent!H$4:H$1763,Recurrent!$C$4:$C$1763,"Consolidated Salary",Recurrent!$A$4:$A$1763,Summary!$A79)</f>
        <v>3129000</v>
      </c>
      <c r="F79" s="171">
        <f>SUMIFS(Recurrent!H$4:H$1763,Recurrent!$C$4:$C$1763,"Total Overhead Cost",Recurrent!$A$4:$A$1763,Summary!$A79)</f>
        <v>10000000</v>
      </c>
      <c r="I79" s="171">
        <f>SUMIFS(Capital!H$4:H$801,Capital!$C$4:$C$801,"Total",Capital!$A$4:$A$801,Summary!$A79)</f>
        <v>100000000</v>
      </c>
      <c r="L79" s="171">
        <v>13129000</v>
      </c>
    </row>
    <row r="80" spans="1:12">
      <c r="A80" s="190" t="s">
        <v>1433</v>
      </c>
      <c r="B80" s="37" t="s">
        <v>1513</v>
      </c>
      <c r="C80" s="171">
        <f>SUMIFS(Recurrent!H$4:H$1763,Recurrent!$C$4:$C$1763,"Consolidated Salary",Recurrent!$A$4:$A$1763,Summary!$A80)</f>
        <v>11591438</v>
      </c>
      <c r="D80" s="171">
        <f>SUMIFS(Recurrent!I$4:I$1763,Recurrent!$C$4:$C$1763,"Consolidated Salary",Recurrent!$A$4:$A$1763,Summary!$A80)</f>
        <v>0</v>
      </c>
      <c r="E80" s="171">
        <f>SUMIFS(Recurrent!J$4:J$1763,Recurrent!$C$4:$C$1763,"Consolidated Salary",Recurrent!$A$4:$A$1763,Summary!$A80)</f>
        <v>0</v>
      </c>
      <c r="F80" s="171">
        <f>SUMIFS(Recurrent!H$4:H$1763,Recurrent!$C$4:$C$1763,"Total Overhead Cost",Recurrent!$A$4:$A$1763,Summary!$A80)</f>
        <v>19000000</v>
      </c>
      <c r="G80" s="171">
        <f>SUMIFS(Recurrent!I$4:I$1763,Recurrent!$C$4:$C$1763,"Total Overhead Cost",Recurrent!$A$4:$A$1763,Summary!$A80)</f>
        <v>0</v>
      </c>
      <c r="H80" s="171">
        <f>SUMIFS(Recurrent!J$4:J$1763,Recurrent!$C$4:$C$1763,"Total Overhead Cost",Recurrent!$A$4:$A$1763,Summary!$A80)</f>
        <v>0</v>
      </c>
      <c r="I80" s="171">
        <f>SUMIFS(Capital!H$4:H$801,Capital!$C$4:$C$801,"Total",Capital!$A$4:$A$801,Summary!$A80)</f>
        <v>6694000000</v>
      </c>
      <c r="J80" s="171">
        <f>SUMIFS(Capital!I$4:I$801,Capital!$C$4:$C$801,"Total",Capital!$A$4:$A$801,Summary!$A80)</f>
        <v>0</v>
      </c>
      <c r="K80" s="171">
        <f>SUMIFS(Capital!J$4:J$801,Capital!$C$4:$C$801,"Total",Capital!$A$4:$A$801,Summary!$A80)</f>
        <v>0</v>
      </c>
      <c r="L80" s="171">
        <v>30591438</v>
      </c>
    </row>
    <row r="81" spans="1:12">
      <c r="A81" s="453" t="s">
        <v>1551</v>
      </c>
      <c r="B81" s="37" t="s">
        <v>918</v>
      </c>
      <c r="C81" s="171">
        <f>SUMIFS(Recurrent!H$4:H$1763,Recurrent!$C$4:$C$1763,"Consolidated Salary",Recurrent!$A$4:$A$1763,Summary!$A81)</f>
        <v>195410900</v>
      </c>
      <c r="D81" s="171">
        <f>SUMIFS(Recurrent!I$4:I$1763,Recurrent!$C$4:$C$1763,"Consolidated Salary",Recurrent!$A$4:$A$1763,Summary!$A81)</f>
        <v>172930000</v>
      </c>
      <c r="E81" s="171">
        <f>SUMIFS(Recurrent!J$4:J$1763,Recurrent!$C$4:$C$1763,"Consolidated Salary",Recurrent!$A$4:$A$1763,Summary!$A81)</f>
        <v>108803332</v>
      </c>
      <c r="F81" s="171">
        <f>SUMIFS(Recurrent!H$4:H$1763,Recurrent!$C$4:$C$1763,"Total Overhead Cost",Recurrent!$A$4:$A$1763,Summary!$A81)</f>
        <v>329150000</v>
      </c>
      <c r="G81" s="171">
        <f>SUMIFS(Recurrent!I$4:I$1763,Recurrent!$C$4:$C$1763,"Total Overhead Cost",Recurrent!$A$4:$A$1763,Summary!$A81)</f>
        <v>358316000</v>
      </c>
      <c r="H81" s="171">
        <f>SUMIFS(Recurrent!J$4:J$1763,Recurrent!$C$4:$C$1763,"Total Overhead Cost",Recurrent!$A$4:$A$1763,Summary!$A81)</f>
        <v>242044500</v>
      </c>
      <c r="I81" s="171">
        <f>SUMIFS(Capital!H$4:H$801,Capital!$C$4:$C$801,"Total",Capital!$A$4:$A$801,Summary!$A81)</f>
        <v>555000000</v>
      </c>
      <c r="J81" s="171">
        <f>SUMIFS(Capital!I$4:I$801,Capital!$C$4:$C$801,"Total",Capital!$A$4:$A$801,Summary!$A81)</f>
        <v>1527000000</v>
      </c>
      <c r="K81" s="171">
        <f>SUMIFS(Capital!J$4:J$801,Capital!$C$4:$C$801,"Total",Capital!$A$4:$A$801,Summary!$A81)</f>
        <v>588458075</v>
      </c>
      <c r="L81" s="171">
        <v>524560900</v>
      </c>
    </row>
    <row r="82" spans="1:12">
      <c r="A82" s="452" t="s">
        <v>0</v>
      </c>
      <c r="B82" s="454" t="s">
        <v>1514</v>
      </c>
      <c r="C82" s="171">
        <f>SUMIFS(Recurrent!H$4:H$1763,Recurrent!$C$4:$C$1763,"Consolidated Salary",Recurrent!$A$4:$A$1763,Summary!$A82)</f>
        <v>397508010</v>
      </c>
      <c r="D82" s="171">
        <f>SUMIFS(Recurrent!I$4:I$1763,Recurrent!$C$4:$C$1763,"Consolidated Salary",Recurrent!$A$4:$A$1763,Summary!$A82)</f>
        <v>351777000</v>
      </c>
      <c r="E82" s="171">
        <f>SUMIFS(Recurrent!J$4:J$1763,Recurrent!$C$4:$C$1763,"Consolidated Salary",Recurrent!$A$4:$A$1763,Summary!$A82)</f>
        <v>224382384</v>
      </c>
      <c r="F82" s="171">
        <f>SUMIFS(Recurrent!H$4:H$1763,Recurrent!$C$4:$C$1763,"Total Overhead Cost",Recurrent!$A$4:$A$1763,Summary!$A82)</f>
        <v>43173000</v>
      </c>
      <c r="G82" s="171">
        <f>SUMIFS(Recurrent!I$4:I$1763,Recurrent!$C$4:$C$1763,"Total Overhead Cost",Recurrent!$A$4:$A$1763,Summary!$A82)</f>
        <v>42973000</v>
      </c>
      <c r="H82" s="171">
        <f>SUMIFS(Recurrent!J$4:J$1763,Recurrent!$C$4:$C$1763,"Total Overhead Cost",Recurrent!$A$4:$A$1763,Summary!$A82)</f>
        <v>18084000</v>
      </c>
      <c r="I82" s="171">
        <f>SUMIFS(Capital!H$4:H$801,Capital!$C$4:$C$801,"Total",Capital!$A$4:$A$801,Summary!$A82)</f>
        <v>7080000000</v>
      </c>
      <c r="J82" s="171">
        <f>SUMIFS(Capital!I$4:I$801,Capital!$C$4:$C$801,"Total",Capital!$A$4:$A$801,Summary!$A82)</f>
        <v>14947000000</v>
      </c>
      <c r="K82" s="171">
        <f>SUMIFS(Capital!J$4:J$801,Capital!$C$4:$C$801,"Total",Capital!$A$4:$A$801,Summary!$A82)</f>
        <v>13406078953</v>
      </c>
      <c r="L82" s="171">
        <v>440681010</v>
      </c>
    </row>
    <row r="83" spans="1:12">
      <c r="A83" s="452" t="s">
        <v>428</v>
      </c>
      <c r="B83" s="37" t="s">
        <v>974</v>
      </c>
      <c r="C83" s="171">
        <f>SUMIFS(Recurrent!H$4:H$1763,Recurrent!$C$4:$C$1763,"Consolidated Salary",Recurrent!$A$4:$A$1763,Summary!$A83)</f>
        <v>110899600</v>
      </c>
      <c r="D83" s="171">
        <f>SUMIFS(Recurrent!I$4:I$1763,Recurrent!$C$4:$C$1763,"Consolidated Salary",Recurrent!$A$4:$A$1763,Summary!$A83)</f>
        <v>79214000</v>
      </c>
      <c r="E83" s="171">
        <f>SUMIFS(Recurrent!J$4:J$1763,Recurrent!$C$4:$C$1763,"Consolidated Salary",Recurrent!$A$4:$A$1763,Summary!$A83)</f>
        <v>51158026</v>
      </c>
      <c r="F83" s="171">
        <f>SUMIFS(Recurrent!H$4:H$1763,Recurrent!$C$4:$C$1763,"Total Overhead Cost",Recurrent!$A$4:$A$1763,Summary!$A83)</f>
        <v>104400000</v>
      </c>
      <c r="G83" s="171">
        <f>SUMIFS(Recurrent!I$4:I$1763,Recurrent!$C$4:$C$1763,"Total Overhead Cost",Recurrent!$A$4:$A$1763,Summary!$A83)</f>
        <v>97000000</v>
      </c>
      <c r="H83" s="171">
        <f>SUMIFS(Recurrent!J$4:J$1763,Recurrent!$C$4:$C$1763,"Total Overhead Cost",Recurrent!$A$4:$A$1763,Summary!$A83)</f>
        <v>38815000</v>
      </c>
      <c r="I83" s="171">
        <f>SUMIFS(Capital!H$4:H$801,Capital!$C$4:$C$801,"Total",Capital!$A$4:$A$801,Summary!$A83)</f>
        <v>145000000</v>
      </c>
      <c r="J83" s="171">
        <f>SUMIFS(Capital!I$4:I$801,Capital!$C$4:$C$801,"Total",Capital!$A$4:$A$801,Summary!$A83)</f>
        <v>197000000</v>
      </c>
      <c r="K83" s="171">
        <f>SUMIFS(Capital!J$4:J$801,Capital!$C$4:$C$801,"Total",Capital!$A$4:$A$801,Summary!$A83)</f>
        <v>0</v>
      </c>
      <c r="L83" s="171">
        <v>215299600</v>
      </c>
    </row>
    <row r="84" spans="1:12">
      <c r="A84" s="453" t="s">
        <v>435</v>
      </c>
      <c r="B84" s="37" t="s">
        <v>919</v>
      </c>
      <c r="C84" s="171">
        <f>SUMIFS(Recurrent!H$4:H$1763,Recurrent!$C$4:$C$1763,"Consolidated Salary",Recurrent!$A$4:$A$1763,Summary!$A84)</f>
        <v>0</v>
      </c>
      <c r="D84" s="171">
        <f>SUMIFS(Recurrent!I$4:I$1763,Recurrent!$C$4:$C$1763,"Consolidated Salary",Recurrent!$A$4:$A$1763,Summary!$A84)</f>
        <v>0</v>
      </c>
      <c r="E84" s="171">
        <f>SUMIFS(Recurrent!J$4:J$1763,Recurrent!$C$4:$C$1763,"Consolidated Salary",Recurrent!$A$4:$A$1763,Summary!$A84)</f>
        <v>0</v>
      </c>
      <c r="F84" s="171">
        <f>SUMIFS(Recurrent!H$4:H$1763,Recurrent!$C$4:$C$1763,"Total Overhead Cost",Recurrent!$A$4:$A$1763,Summary!$A84)</f>
        <v>1500000</v>
      </c>
      <c r="G84" s="171">
        <f>SUMIFS(Recurrent!I$4:I$1763,Recurrent!$C$4:$C$1763,"Total Overhead Cost",Recurrent!$A$4:$A$1763,Summary!$A84)</f>
        <v>1500000</v>
      </c>
      <c r="H84" s="171">
        <f>SUMIFS(Recurrent!J$4:J$1763,Recurrent!$C$4:$C$1763,"Total Overhead Cost",Recurrent!$A$4:$A$1763,Summary!$A84)</f>
        <v>1050000</v>
      </c>
      <c r="I84" s="171">
        <f>SUMIFS(Capital!H$4:H$801,Capital!$C$4:$C$801,"Total",Capital!$A$4:$A$801,Summary!$A84)</f>
        <v>0</v>
      </c>
      <c r="J84" s="171">
        <f>SUMIFS(Capital!I$4:I$801,Capital!$C$4:$C$801,"Total",Capital!$A$4:$A$801,Summary!$A84)</f>
        <v>0</v>
      </c>
      <c r="K84" s="171">
        <f>SUMIFS(Capital!J$4:J$801,Capital!$C$4:$C$801,"Total",Capital!$A$4:$A$801,Summary!$A84)</f>
        <v>0</v>
      </c>
      <c r="L84" s="171">
        <v>1500000</v>
      </c>
    </row>
    <row r="85" spans="1:12">
      <c r="A85" s="453" t="s">
        <v>436</v>
      </c>
      <c r="B85" s="37" t="s">
        <v>920</v>
      </c>
      <c r="C85" s="171">
        <f>SUMIFS(Recurrent!H$4:H$1763,Recurrent!$C$4:$C$1763,"Consolidated Salary",Recurrent!$A$4:$A$1763,Summary!$A85)</f>
        <v>0</v>
      </c>
      <c r="D85" s="171">
        <f>SUMIFS(Recurrent!I$4:I$1763,Recurrent!$C$4:$C$1763,"Consolidated Salary",Recurrent!$A$4:$A$1763,Summary!$A85)</f>
        <v>0</v>
      </c>
      <c r="E85" s="171">
        <f>SUMIFS(Recurrent!J$4:J$1763,Recurrent!$C$4:$C$1763,"Consolidated Salary",Recurrent!$A$4:$A$1763,Summary!$A85)</f>
        <v>0</v>
      </c>
      <c r="F85" s="171">
        <f>SUMIFS(Recurrent!H$4:H$1763,Recurrent!$C$4:$C$1763,"Total Overhead Cost",Recurrent!$A$4:$A$1763,Summary!$A85)</f>
        <v>1800000</v>
      </c>
      <c r="G85" s="171">
        <f>SUMIFS(Recurrent!I$4:I$1763,Recurrent!$C$4:$C$1763,"Total Overhead Cost",Recurrent!$A$4:$A$1763,Summary!$A85)</f>
        <v>1800000</v>
      </c>
      <c r="H85" s="171">
        <f>SUMIFS(Recurrent!J$4:J$1763,Recurrent!$C$4:$C$1763,"Total Overhead Cost",Recurrent!$A$4:$A$1763,Summary!$A85)</f>
        <v>1125000</v>
      </c>
      <c r="I85" s="171">
        <f>SUMIFS(Capital!H$4:H$801,Capital!$C$4:$C$801,"Total",Capital!$A$4:$A$801,Summary!$A85)</f>
        <v>0</v>
      </c>
      <c r="J85" s="171">
        <f>SUMIFS(Capital!I$4:I$801,Capital!$C$4:$C$801,"Total",Capital!$A$4:$A$801,Summary!$A85)</f>
        <v>0</v>
      </c>
      <c r="K85" s="171">
        <f>SUMIFS(Capital!J$4:J$801,Capital!$C$4:$C$801,"Total",Capital!$A$4:$A$801,Summary!$A85)</f>
        <v>0</v>
      </c>
      <c r="L85" s="171">
        <v>1800000</v>
      </c>
    </row>
    <row r="86" spans="1:12">
      <c r="A86" s="453" t="s">
        <v>437</v>
      </c>
      <c r="B86" s="37" t="s">
        <v>921</v>
      </c>
      <c r="C86" s="171">
        <f>SUMIFS(Recurrent!H$4:H$1763,Recurrent!$C$4:$C$1763,"Consolidated Salary",Recurrent!$A$4:$A$1763,Summary!$A86)</f>
        <v>0</v>
      </c>
      <c r="D86" s="171">
        <f>SUMIFS(Recurrent!I$4:I$1763,Recurrent!$C$4:$C$1763,"Consolidated Salary",Recurrent!$A$4:$A$1763,Summary!$A86)</f>
        <v>0</v>
      </c>
      <c r="E86" s="171">
        <f>SUMIFS(Recurrent!J$4:J$1763,Recurrent!$C$4:$C$1763,"Consolidated Salary",Recurrent!$A$4:$A$1763,Summary!$A86)</f>
        <v>0</v>
      </c>
      <c r="F86" s="171">
        <f>SUMIFS(Recurrent!H$4:H$1763,Recurrent!$C$4:$C$1763,"Total Overhead Cost",Recurrent!$A$4:$A$1763,Summary!$A86)</f>
        <v>6000000</v>
      </c>
      <c r="G86" s="171">
        <f>SUMIFS(Recurrent!I$4:I$1763,Recurrent!$C$4:$C$1763,"Total Overhead Cost",Recurrent!$A$4:$A$1763,Summary!$A86)</f>
        <v>6000000</v>
      </c>
      <c r="H86" s="171">
        <f>SUMIFS(Recurrent!J$4:J$1763,Recurrent!$C$4:$C$1763,"Total Overhead Cost",Recurrent!$A$4:$A$1763,Summary!$A86)</f>
        <v>4500000</v>
      </c>
      <c r="I86" s="171">
        <f>SUMIFS(Capital!H$4:H$801,Capital!$C$4:$C$801,"Total",Capital!$A$4:$A$801,Summary!$A86)</f>
        <v>0</v>
      </c>
      <c r="J86" s="171">
        <f>SUMIFS(Capital!I$4:I$801,Capital!$C$4:$C$801,"Total",Capital!$A$4:$A$801,Summary!$A86)</f>
        <v>0</v>
      </c>
      <c r="K86" s="171">
        <f>SUMIFS(Capital!J$4:J$801,Capital!$C$4:$C$801,"Total",Capital!$A$4:$A$801,Summary!$A86)</f>
        <v>0</v>
      </c>
      <c r="L86" s="171">
        <v>6000000</v>
      </c>
    </row>
    <row r="87" spans="1:12">
      <c r="A87" s="453" t="s">
        <v>439</v>
      </c>
      <c r="B87" s="37" t="s">
        <v>975</v>
      </c>
      <c r="C87" s="171">
        <f>SUMIFS(Recurrent!H$4:H$1763,Recurrent!$C$4:$C$1763,"Consolidated Salary",Recurrent!$A$4:$A$1763,Summary!$A87)</f>
        <v>0</v>
      </c>
      <c r="D87" s="171">
        <f>SUMIFS(Recurrent!I$4:I$1763,Recurrent!$C$4:$C$1763,"Consolidated Salary",Recurrent!$A$4:$A$1763,Summary!$A87)</f>
        <v>0</v>
      </c>
      <c r="E87" s="171">
        <f>SUMIFS(Recurrent!J$4:J$1763,Recurrent!$C$4:$C$1763,"Consolidated Salary",Recurrent!$A$4:$A$1763,Summary!$A87)</f>
        <v>0</v>
      </c>
      <c r="F87" s="171">
        <f>SUMIFS(Recurrent!H$4:H$1763,Recurrent!$C$4:$C$1763,"Total Overhead Cost",Recurrent!$A$4:$A$1763,Summary!$A87)</f>
        <v>56000000</v>
      </c>
      <c r="G87" s="171">
        <f>SUMIFS(Recurrent!I$4:I$1763,Recurrent!$C$4:$C$1763,"Total Overhead Cost",Recurrent!$A$4:$A$1763,Summary!$A87)</f>
        <v>28000000</v>
      </c>
      <c r="H87" s="171">
        <f>SUMIFS(Recurrent!J$4:J$1763,Recurrent!$C$4:$C$1763,"Total Overhead Cost",Recurrent!$A$4:$A$1763,Summary!$A87)</f>
        <v>0</v>
      </c>
      <c r="I87" s="171">
        <f>SUMIFS(Capital!H$4:H$801,Capital!$C$4:$C$801,"Total",Capital!$A$4:$A$801,Summary!$A87)</f>
        <v>25000000</v>
      </c>
      <c r="J87" s="171">
        <f>SUMIFS(Capital!I$4:I$801,Capital!$C$4:$C$801,"Total",Capital!$A$4:$A$801,Summary!$A87)</f>
        <v>5000000</v>
      </c>
      <c r="K87" s="171">
        <f>SUMIFS(Capital!J$4:J$801,Capital!$C$4:$C$801,"Total",Capital!$A$4:$A$801,Summary!$A87)</f>
        <v>0</v>
      </c>
      <c r="L87" s="171">
        <v>56000000</v>
      </c>
    </row>
    <row r="88" spans="1:12">
      <c r="A88" s="452" t="s">
        <v>238</v>
      </c>
      <c r="B88" s="37" t="s">
        <v>922</v>
      </c>
      <c r="C88" s="171">
        <f>SUMIFS(Recurrent!H$4:H$1763,Recurrent!$C$4:$C$1763,"Consolidated Salary",Recurrent!$A$4:$A$1763,Summary!$A88)</f>
        <v>46643190</v>
      </c>
      <c r="D88" s="171">
        <f>SUMIFS(Recurrent!I$4:I$1763,Recurrent!$C$4:$C$1763,"Consolidated Salary",Recurrent!$A$4:$A$1763,Summary!$A88)</f>
        <v>0</v>
      </c>
      <c r="E88" s="171">
        <f>SUMIFS(Recurrent!J$4:J$1763,Recurrent!$C$4:$C$1763,"Consolidated Salary",Recurrent!$A$4:$A$1763,Summary!$A88)</f>
        <v>0</v>
      </c>
      <c r="F88" s="171">
        <f>SUMIFS(Recurrent!H$4:H$1763,Recurrent!$C$4:$C$1763,"Total Overhead Cost",Recurrent!$A$4:$A$1763,Summary!$A88)</f>
        <v>74040000</v>
      </c>
      <c r="G88" s="171">
        <f>SUMIFS(Recurrent!I$4:I$1763,Recurrent!$C$4:$C$1763,"Total Overhead Cost",Recurrent!$A$4:$A$1763,Summary!$A88)</f>
        <v>36200000</v>
      </c>
      <c r="H88" s="171">
        <f>SUMIFS(Recurrent!J$4:J$1763,Recurrent!$C$4:$C$1763,"Total Overhead Cost",Recurrent!$A$4:$A$1763,Summary!$A88)</f>
        <v>2700000</v>
      </c>
      <c r="I88" s="171">
        <f>SUMIFS(Capital!H$4:H$801,Capital!$C$4:$C$801,"Total",Capital!$A$4:$A$801,Summary!$A88)</f>
        <v>71000000</v>
      </c>
      <c r="J88" s="171">
        <f>SUMIFS(Capital!I$4:I$801,Capital!$C$4:$C$801,"Total",Capital!$A$4:$A$801,Summary!$A88)</f>
        <v>80000000</v>
      </c>
      <c r="K88" s="171">
        <f>SUMIFS(Capital!J$4:J$801,Capital!$C$4:$C$801,"Total",Capital!$A$4:$A$801,Summary!$A88)</f>
        <v>31500000</v>
      </c>
      <c r="L88" s="171">
        <v>120683190</v>
      </c>
    </row>
    <row r="89" spans="1:12">
      <c r="A89" s="452" t="s">
        <v>58</v>
      </c>
      <c r="B89" s="37" t="s">
        <v>1515</v>
      </c>
      <c r="C89" s="171">
        <f>SUMIFS(Recurrent!H$4:H$1763,Recurrent!$C$4:$C$1763,"Consolidated Salary",Recurrent!$A$4:$A$1763,Summary!$A89)</f>
        <v>71314300</v>
      </c>
      <c r="D89" s="171">
        <f>SUMIFS(Recurrent!I$4:I$1763,Recurrent!$C$4:$C$1763,"Consolidated Salary",Recurrent!$A$4:$A$1763,Summary!$A89)</f>
        <v>63110000</v>
      </c>
      <c r="E89" s="171">
        <f>SUMIFS(Recurrent!J$4:J$1763,Recurrent!$C$4:$C$1763,"Consolidated Salary",Recurrent!$A$4:$A$1763,Summary!$A89)</f>
        <v>42160944</v>
      </c>
      <c r="F89" s="171">
        <f>SUMIFS(Recurrent!H$4:H$1763,Recurrent!$C$4:$C$1763,"Total Overhead Cost",Recurrent!$A$4:$A$1763,Summary!$A89)</f>
        <v>28000000</v>
      </c>
      <c r="G89" s="171">
        <f>SUMIFS(Recurrent!I$4:I$1763,Recurrent!$C$4:$C$1763,"Total Overhead Cost",Recurrent!$A$4:$A$1763,Summary!$A89)</f>
        <v>30000000</v>
      </c>
      <c r="H89" s="171">
        <f>SUMIFS(Recurrent!J$4:J$1763,Recurrent!$C$4:$C$1763,"Total Overhead Cost",Recurrent!$A$4:$A$1763,Summary!$A89)</f>
        <v>9000000</v>
      </c>
      <c r="I89" s="171">
        <f>SUMIFS(Capital!H$4:H$801,Capital!$C$4:$C$801,"Total",Capital!$A$4:$A$801,Summary!$A89)</f>
        <v>1087000000</v>
      </c>
      <c r="J89" s="171">
        <f>SUMIFS(Capital!I$4:I$801,Capital!$C$4:$C$801,"Total",Capital!$A$4:$A$801,Summary!$A89)</f>
        <v>297000000</v>
      </c>
      <c r="K89" s="171">
        <f>SUMIFS(Capital!J$4:J$801,Capital!$C$4:$C$801,"Total",Capital!$A$4:$A$801,Summary!$A89)</f>
        <v>9917500</v>
      </c>
      <c r="L89" s="171">
        <v>99314300</v>
      </c>
    </row>
    <row r="90" spans="1:12">
      <c r="A90" s="452" t="s">
        <v>66</v>
      </c>
      <c r="B90" s="37" t="s">
        <v>923</v>
      </c>
      <c r="C90" s="171">
        <f>SUMIFS(Recurrent!H$4:H$1763,Recurrent!$C$4:$C$1763,"Consolidated Salary",Recurrent!$A$4:$A$1763,Summary!$A90)</f>
        <v>359386330</v>
      </c>
      <c r="D90" s="171">
        <f>SUMIFS(Recurrent!I$4:I$1763,Recurrent!$C$4:$C$1763,"Consolidated Salary",Recurrent!$A$4:$A$1763,Summary!$A90)</f>
        <v>318041000</v>
      </c>
      <c r="E90" s="171">
        <f>SUMIFS(Recurrent!J$4:J$1763,Recurrent!$C$4:$C$1763,"Consolidated Salary",Recurrent!$A$4:$A$1763,Summary!$A90)</f>
        <v>204041322</v>
      </c>
      <c r="F90" s="171">
        <f>SUMIFS(Recurrent!H$4:H$1763,Recurrent!$C$4:$C$1763,"Total Overhead Cost",Recurrent!$A$4:$A$1763,Summary!$A90)</f>
        <v>147166000</v>
      </c>
      <c r="G90" s="171">
        <f>SUMIFS(Recurrent!I$4:I$1763,Recurrent!$C$4:$C$1763,"Total Overhead Cost",Recurrent!$A$4:$A$1763,Summary!$A90)</f>
        <v>170166000</v>
      </c>
      <c r="H90" s="171">
        <f>SUMIFS(Recurrent!J$4:J$1763,Recurrent!$C$4:$C$1763,"Total Overhead Cost",Recurrent!$A$4:$A$1763,Summary!$A90)</f>
        <v>85611165</v>
      </c>
      <c r="I90" s="171">
        <f>SUMIFS(Capital!H$4:H$801,Capital!$C$4:$C$801,"Total",Capital!$A$4:$A$801,Summary!$A90)</f>
        <v>182000000</v>
      </c>
      <c r="J90" s="171">
        <f>SUMIFS(Capital!I$4:I$801,Capital!$C$4:$C$801,"Total",Capital!$A$4:$A$801,Summary!$A90)</f>
        <v>220000000</v>
      </c>
      <c r="K90" s="171">
        <f>SUMIFS(Capital!J$4:J$801,Capital!$C$4:$C$801,"Total",Capital!$A$4:$A$801,Summary!$A90)</f>
        <v>130577100</v>
      </c>
      <c r="L90" s="171">
        <v>506552330</v>
      </c>
    </row>
    <row r="91" spans="1:12">
      <c r="A91" s="452" t="s">
        <v>71</v>
      </c>
      <c r="B91" s="37" t="s">
        <v>1007</v>
      </c>
      <c r="C91" s="171">
        <f>SUMIFS(Recurrent!H$4:H$1763,Recurrent!$C$4:$C$1763,"Consolidated Salary",Recurrent!$A$4:$A$1763,Summary!$A91)</f>
        <v>120429750</v>
      </c>
      <c r="D91" s="171">
        <f>SUMIFS(Recurrent!I$4:I$1763,Recurrent!$C$4:$C$1763,"Consolidated Salary",Recurrent!$A$4:$A$1763,Summary!$A91)</f>
        <v>106575000</v>
      </c>
      <c r="E91" s="171">
        <f>SUMIFS(Recurrent!J$4:J$1763,Recurrent!$C$4:$C$1763,"Consolidated Salary",Recurrent!$A$4:$A$1763,Summary!$A91)</f>
        <v>68029218</v>
      </c>
      <c r="F91" s="171">
        <f>SUMIFS(Recurrent!H$4:H$1763,Recurrent!$C$4:$C$1763,"Total Overhead Cost",Recurrent!$A$4:$A$1763,Summary!$A91)</f>
        <v>21000000</v>
      </c>
      <c r="G91" s="171">
        <f>SUMIFS(Recurrent!I$4:I$1763,Recurrent!$C$4:$C$1763,"Total Overhead Cost",Recurrent!$A$4:$A$1763,Summary!$A91)</f>
        <v>11510000</v>
      </c>
      <c r="H91" s="171">
        <f>SUMIFS(Recurrent!J$4:J$1763,Recurrent!$C$4:$C$1763,"Total Overhead Cost",Recurrent!$A$4:$A$1763,Summary!$A91)</f>
        <v>2525000</v>
      </c>
      <c r="I91" s="171">
        <f>SUMIFS(Capital!H$4:H$801,Capital!$C$4:$C$801,"Total",Capital!$A$4:$A$801,Summary!$A91)</f>
        <v>256000000</v>
      </c>
      <c r="J91" s="171">
        <f>SUMIFS(Capital!I$4:I$801,Capital!$C$4:$C$801,"Total",Capital!$A$4:$A$801,Summary!$A91)</f>
        <v>445000000</v>
      </c>
      <c r="K91" s="171">
        <f>SUMIFS(Capital!J$4:J$801,Capital!$C$4:$C$801,"Total",Capital!$A$4:$A$801,Summary!$A91)</f>
        <v>107749960</v>
      </c>
      <c r="L91" s="171">
        <v>141429750</v>
      </c>
    </row>
    <row r="92" spans="1:12">
      <c r="A92" s="452" t="s">
        <v>42</v>
      </c>
      <c r="B92" s="37" t="s">
        <v>1477</v>
      </c>
      <c r="C92" s="171">
        <f>SUMIFS(Recurrent!H$4:H$1763,Recurrent!$C$4:$C$1763,"Consolidated Salary",Recurrent!$A$4:$A$1763,Summary!$A92)</f>
        <v>11591438</v>
      </c>
      <c r="D92" s="171">
        <f>SUMIFS(Recurrent!I$4:I$1763,Recurrent!$C$4:$C$1763,"Consolidated Salary",Recurrent!$A$4:$A$1763,Summary!$A92)</f>
        <v>0</v>
      </c>
      <c r="E92" s="171">
        <f>SUMIFS(Recurrent!J$4:J$1763,Recurrent!$C$4:$C$1763,"Consolidated Salary",Recurrent!$A$4:$A$1763,Summary!$A92)</f>
        <v>0</v>
      </c>
      <c r="F92" s="171">
        <f>SUMIFS(Recurrent!H$4:H$1763,Recurrent!$C$4:$C$1763,"Total Overhead Cost",Recurrent!$A$4:$A$1763,Summary!$A92)</f>
        <v>19000000</v>
      </c>
      <c r="G92" s="171">
        <f>SUMIFS(Recurrent!I$4:I$1763,Recurrent!$C$4:$C$1763,"Total Overhead Cost",Recurrent!$A$4:$A$1763,Summary!$A92)</f>
        <v>0</v>
      </c>
      <c r="H92" s="171">
        <f>SUMIFS(Recurrent!J$4:J$1763,Recurrent!$C$4:$C$1763,"Total Overhead Cost",Recurrent!$A$4:$A$1763,Summary!$A92)</f>
        <v>0</v>
      </c>
      <c r="I92" s="171">
        <f>SUMIFS(Capital!H$4:H$801,Capital!$C$4:$C$801,"Total",Capital!$A$4:$A$801,Summary!$A92)</f>
        <v>103000000</v>
      </c>
      <c r="J92" s="171">
        <f>SUMIFS(Capital!I$4:I$801,Capital!$C$4:$C$801,"Total",Capital!$A$4:$A$801,Summary!$A92)</f>
        <v>0</v>
      </c>
      <c r="K92" s="171">
        <f>SUMIFS(Capital!J$4:J$801,Capital!$C$4:$C$801,"Total",Capital!$A$4:$A$801,Summary!$A92)</f>
        <v>0</v>
      </c>
      <c r="L92" s="171">
        <v>30591438</v>
      </c>
    </row>
    <row r="93" spans="1:12">
      <c r="A93" s="453" t="s">
        <v>657</v>
      </c>
      <c r="B93" s="37" t="s">
        <v>924</v>
      </c>
      <c r="C93" s="171">
        <f>SUMIFS(Recurrent!H$4:H$1763,Recurrent!$C$4:$C$1763,"Consolidated Salary",Recurrent!$A$4:$A$1763,Summary!$A93)</f>
        <v>43996550</v>
      </c>
      <c r="D93" s="171">
        <f>SUMIFS(Recurrent!I$4:I$1763,Recurrent!$C$4:$C$1763,"Consolidated Salary",Recurrent!$A$4:$A$1763,Summary!$A93)</f>
        <v>38935000</v>
      </c>
      <c r="E93" s="171">
        <f>SUMIFS(Recurrent!J$4:J$1763,Recurrent!$C$4:$C$1763,"Consolidated Salary",Recurrent!$A$4:$A$1763,Summary!$A93)</f>
        <v>25258939</v>
      </c>
      <c r="F93" s="171">
        <f>SUMIFS(Recurrent!H$4:H$1763,Recurrent!$C$4:$C$1763,"Total Overhead Cost",Recurrent!$A$4:$A$1763,Summary!$A93)</f>
        <v>12100000</v>
      </c>
      <c r="G93" s="171">
        <f>SUMIFS(Recurrent!I$4:I$1763,Recurrent!$C$4:$C$1763,"Total Overhead Cost",Recurrent!$A$4:$A$1763,Summary!$A93)</f>
        <v>12100000</v>
      </c>
      <c r="H93" s="171">
        <f>SUMIFS(Recurrent!J$4:J$1763,Recurrent!$C$4:$C$1763,"Total Overhead Cost",Recurrent!$A$4:$A$1763,Summary!$A93)</f>
        <v>1575000</v>
      </c>
      <c r="I93" s="171">
        <f>SUMIFS(Capital!H$4:H$801,Capital!$C$4:$C$801,"Total",Capital!$A$4:$A$801,Summary!$A93)</f>
        <v>8000000000</v>
      </c>
      <c r="J93" s="171">
        <f>SUMIFS(Capital!I$4:I$801,Capital!$C$4:$C$801,"Total",Capital!$A$4:$A$801,Summary!$A93)</f>
        <v>40000000</v>
      </c>
      <c r="K93" s="171">
        <f>SUMIFS(Capital!J$4:J$801,Capital!$C$4:$C$801,"Total",Capital!$A$4:$A$801,Summary!$A93)</f>
        <v>6800000</v>
      </c>
      <c r="L93" s="171">
        <v>56096550</v>
      </c>
    </row>
    <row r="94" spans="1:12">
      <c r="A94" s="453" t="s">
        <v>1443</v>
      </c>
      <c r="B94" s="37" t="s">
        <v>1476</v>
      </c>
      <c r="C94" s="171">
        <f>SUMIFS(Recurrent!H$4:H$1763,Recurrent!$C$4:$C$1763,"Consolidated Salary",Recurrent!$A$4:$A$1763,Summary!$A94)</f>
        <v>374167860</v>
      </c>
      <c r="D94" s="171">
        <f>SUMIFS(Recurrent!I$4:I$1763,Recurrent!$C$4:$C$1763,"Consolidated Salary",Recurrent!$A$4:$A$1763,Summary!$A94)</f>
        <v>331122000</v>
      </c>
      <c r="E94" s="171">
        <f>SUMIFS(Recurrent!J$4:J$1763,Recurrent!$C$4:$C$1763,"Consolidated Salary",Recurrent!$A$4:$A$1763,Summary!$A92)</f>
        <v>0</v>
      </c>
      <c r="F94" s="171">
        <f>SUMIFS(Recurrent!H$4:H$1763,Recurrent!$C$4:$C$1763,"Total Overhead Cost",Recurrent!$A$4:$A$1763,Summary!$A94)</f>
        <v>15925000</v>
      </c>
      <c r="G94" s="171">
        <f>SUMIFS(Recurrent!I$4:I$1763,Recurrent!$C$4:$C$1763,"Total Overhead Cost",Recurrent!$A$4:$A$1763,Summary!$A94)</f>
        <v>15225000</v>
      </c>
      <c r="H94" s="171">
        <f>SUMIFS(Recurrent!J$4:J$1763,Recurrent!$C$4:$C$1763,"Total Overhead Cost",Recurrent!$A$4:$A$1763,Summary!$A92)</f>
        <v>0</v>
      </c>
      <c r="I94" s="171">
        <f>SUMIFS(Capital!H$4:H$801,Capital!$C$4:$C$801,"Total",Capital!$A$4:$A$801,Summary!$A94)</f>
        <v>279000000</v>
      </c>
      <c r="J94" s="171">
        <f>SUMIFS(Capital!I$4:I$801,Capital!$C$4:$C$801,"Total",Capital!$A$4:$A$801,Summary!$A94)</f>
        <v>476530000</v>
      </c>
      <c r="K94" s="171">
        <f>SUMIFS(Capital!J$4:J$801,Capital!$C$4:$C$801,"Total",Capital!$A$4:$A$801,Summary!$A92)</f>
        <v>0</v>
      </c>
      <c r="L94" s="171">
        <v>390092860</v>
      </c>
    </row>
    <row r="95" spans="1:12">
      <c r="A95" s="452" t="s">
        <v>272</v>
      </c>
      <c r="B95" s="37" t="s">
        <v>925</v>
      </c>
      <c r="C95" s="171">
        <f>SUMIFS(Recurrent!H$4:H$1763,Recurrent!$C$4:$C$1763,"Consolidated Salary",Recurrent!$A$4:$A$1763,Summary!$A95)</f>
        <v>142338190</v>
      </c>
      <c r="D95" s="171">
        <f>SUMIFS(Recurrent!I$4:I$1763,Recurrent!$C$4:$C$1763,"Consolidated Salary",Recurrent!$A$4:$A$1763,Summary!$A95)</f>
        <v>60963000</v>
      </c>
      <c r="E95" s="171">
        <f>SUMIFS(Recurrent!J$4:J$1763,Recurrent!$C$4:$C$1763,"Consolidated Salary",Recurrent!$A$4:$A$1763,Summary!$A95)</f>
        <v>28095595</v>
      </c>
      <c r="F95" s="171">
        <f>SUMIFS(Recurrent!H$4:H$1763,Recurrent!$C$4:$C$1763,"Total Overhead Cost",Recurrent!$A$4:$A$1763,Summary!$A95)</f>
        <v>40600000</v>
      </c>
      <c r="G95" s="171">
        <f>SUMIFS(Recurrent!I$4:I$1763,Recurrent!$C$4:$C$1763,"Total Overhead Cost",Recurrent!$A$4:$A$1763,Summary!$A95)</f>
        <v>44600000</v>
      </c>
      <c r="H95" s="171">
        <f>SUMIFS(Recurrent!J$4:J$1763,Recurrent!$C$4:$C$1763,"Total Overhead Cost",Recurrent!$A$4:$A$1763,Summary!$A95)</f>
        <v>2025000</v>
      </c>
      <c r="I95" s="171">
        <f>SUMIFS(Capital!H$4:H$801,Capital!$C$4:$C$801,"Total",Capital!$A$4:$A$801,Summary!$A95)</f>
        <v>147000000</v>
      </c>
      <c r="J95" s="171">
        <f>SUMIFS(Capital!I$4:I$801,Capital!$C$4:$C$801,"Total",Capital!$A$4:$A$801,Summary!$A95)</f>
        <v>208000000</v>
      </c>
      <c r="K95" s="171">
        <f>SUMIFS(Capital!J$4:J$801,Capital!$C$4:$C$801,"Total",Capital!$A$4:$A$801,Summary!$A95)</f>
        <v>0</v>
      </c>
      <c r="L95" s="171">
        <v>182938190</v>
      </c>
    </row>
    <row r="96" spans="1:12">
      <c r="A96" s="452" t="s">
        <v>278</v>
      </c>
      <c r="B96" s="37" t="s">
        <v>978</v>
      </c>
      <c r="C96" s="171">
        <f>SUMIFS(Recurrent!H$4:H$1763,Recurrent!$C$4:$C$1763,"Consolidated Salary",Recurrent!$A$4:$A$1763,Summary!$A96)</f>
        <v>225948000</v>
      </c>
      <c r="D96" s="171">
        <f>SUMIFS(Recurrent!I$4:I$1763,Recurrent!$C$4:$C$1763,"Consolidated Salary",Recurrent!$A$4:$A$1763,Summary!$A96)</f>
        <v>196190000</v>
      </c>
      <c r="E96" s="171">
        <f>SUMIFS(Recurrent!J$4:J$1763,Recurrent!$C$4:$C$1763,"Consolidated Salary",Recurrent!$A$4:$A$1763,Summary!$A96)</f>
        <v>135793337</v>
      </c>
      <c r="F96" s="171">
        <f>SUMIFS(Recurrent!H$4:H$1763,Recurrent!$C$4:$C$1763,"Total Overhead Cost",Recurrent!$A$4:$A$1763,Summary!$A96)</f>
        <v>62488000</v>
      </c>
      <c r="G96" s="171">
        <f>SUMIFS(Recurrent!I$4:I$1763,Recurrent!$C$4:$C$1763,"Total Overhead Cost",Recurrent!$A$4:$A$1763,Summary!$A96)</f>
        <v>74488000</v>
      </c>
      <c r="H96" s="171">
        <f>SUMIFS(Recurrent!J$4:J$1763,Recurrent!$C$4:$C$1763,"Total Overhead Cost",Recurrent!$A$4:$A$1763,Summary!$A96)</f>
        <v>58341788.799999997</v>
      </c>
      <c r="I96" s="171">
        <f>SUMIFS(Capital!H$4:H$801,Capital!$C$4:$C$801,"Total",Capital!$A$4:$A$801,Summary!$A96)</f>
        <v>60000000</v>
      </c>
      <c r="J96" s="171">
        <f>SUMIFS(Capital!I$4:I$801,Capital!$C$4:$C$801,"Total",Capital!$A$4:$A$801,Summary!$A96)</f>
        <v>80000000</v>
      </c>
      <c r="K96" s="171">
        <f>SUMIFS(Capital!J$4:J$801,Capital!$C$4:$C$801,"Total",Capital!$A$4:$A$801,Summary!$A96)</f>
        <v>15557894</v>
      </c>
      <c r="L96" s="171">
        <v>288436000</v>
      </c>
    </row>
    <row r="97" spans="1:12">
      <c r="A97" s="452" t="s">
        <v>276</v>
      </c>
      <c r="B97" s="37" t="s">
        <v>979</v>
      </c>
      <c r="C97" s="171">
        <f>SUMIFS(Recurrent!H$4:H$1763,Recurrent!$C$4:$C$1763,"Consolidated Salary",Recurrent!$A$4:$A$1763,Summary!$A97)</f>
        <v>25000000</v>
      </c>
      <c r="D97" s="171">
        <f>SUMIFS(Recurrent!I$4:I$1763,Recurrent!$C$4:$C$1763,"Consolidated Salary",Recurrent!$A$4:$A$1763,Summary!$A97)</f>
        <v>9490000</v>
      </c>
      <c r="E97" s="171">
        <f>SUMIFS(Recurrent!J$4:J$1763,Recurrent!$C$4:$C$1763,"Consolidated Salary",Recurrent!$A$4:$A$1763,Summary!$A97)</f>
        <v>2501724</v>
      </c>
      <c r="F97" s="171">
        <f>SUMIFS(Recurrent!H$4:H$1763,Recurrent!$C$4:$C$1763,"Total Overhead Cost",Recurrent!$A$4:$A$1763,Summary!$A97)</f>
        <v>16700000</v>
      </c>
      <c r="G97" s="171">
        <f>SUMIFS(Recurrent!I$4:I$1763,Recurrent!$C$4:$C$1763,"Total Overhead Cost",Recurrent!$A$4:$A$1763,Summary!$A97)</f>
        <v>16700000</v>
      </c>
      <c r="H97" s="171">
        <f>SUMIFS(Recurrent!J$4:J$1763,Recurrent!$C$4:$C$1763,"Total Overhead Cost",Recurrent!$A$4:$A$1763,Summary!$A97)</f>
        <v>12724900</v>
      </c>
      <c r="I97" s="171">
        <f>SUMIFS(Capital!H$4:H$801,Capital!$C$4:$C$801,"Total",Capital!$A$4:$A$801,Summary!$A97)</f>
        <v>10000000</v>
      </c>
      <c r="J97" s="171">
        <f>SUMIFS(Capital!I$4:I$801,Capital!$C$4:$C$801,"Total",Capital!$A$4:$A$801,Summary!$A97)</f>
        <v>10000000</v>
      </c>
      <c r="K97" s="171">
        <f>SUMIFS(Capital!J$4:J$801,Capital!$C$4:$C$801,"Total",Capital!$A$4:$A$801,Summary!$A97)</f>
        <v>0</v>
      </c>
      <c r="L97" s="171">
        <v>41700000</v>
      </c>
    </row>
    <row r="98" spans="1:12">
      <c r="A98" s="452" t="s">
        <v>521</v>
      </c>
      <c r="B98" s="37" t="s">
        <v>926</v>
      </c>
      <c r="C98" s="171">
        <f>SUMIFS(Recurrent!H$4:H$1763,Recurrent!$C$4:$C$1763,"Consolidated Salary",Recurrent!$A$4:$A$1763,Summary!$A98)</f>
        <v>0</v>
      </c>
      <c r="D98" s="171">
        <f>SUMIFS(Recurrent!I$4:I$1763,Recurrent!$C$4:$C$1763,"Consolidated Salary",Recurrent!$A$4:$A$1763,Summary!$A98)</f>
        <v>0</v>
      </c>
      <c r="E98" s="171">
        <f>SUMIFS(Recurrent!J$4:J$1763,Recurrent!$C$4:$C$1763,"Consolidated Salary",Recurrent!$A$4:$A$1763,Summary!$A98)</f>
        <v>0</v>
      </c>
      <c r="F98" s="171">
        <f>SUMIFS(Recurrent!H$4:H$1763,Recurrent!$C$4:$C$1763,"Total Overhead Cost",Recurrent!$A$4:$A$1763,Summary!$A98)</f>
        <v>1200000</v>
      </c>
      <c r="G98" s="171">
        <f>SUMIFS(Recurrent!I$4:I$1763,Recurrent!$C$4:$C$1763,"Total Overhead Cost",Recurrent!$A$4:$A$1763,Summary!$A98)</f>
        <v>1200000</v>
      </c>
      <c r="H98" s="171">
        <f>SUMIFS(Recurrent!J$4:J$1763,Recurrent!$C$4:$C$1763,"Total Overhead Cost",Recurrent!$A$4:$A$1763,Summary!$A98)</f>
        <v>900000</v>
      </c>
      <c r="I98" s="171">
        <f>SUMIFS(Capital!H$4:H$801,Capital!$C$4:$C$801,"Total",Capital!$A$4:$A$801,Summary!$A98)</f>
        <v>0</v>
      </c>
      <c r="J98" s="171">
        <f>SUMIFS(Capital!I$4:I$801,Capital!$C$4:$C$801,"Total",Capital!$A$4:$A$801,Summary!$A98)</f>
        <v>0</v>
      </c>
      <c r="K98" s="171">
        <f>SUMIFS(Capital!J$4:J$801,Capital!$C$4:$C$801,"Total",Capital!$A$4:$A$801,Summary!$A98)</f>
        <v>0</v>
      </c>
      <c r="L98" s="171">
        <v>1200000</v>
      </c>
    </row>
    <row r="99" spans="1:12">
      <c r="A99" s="452" t="s">
        <v>522</v>
      </c>
      <c r="B99" s="37" t="s">
        <v>927</v>
      </c>
      <c r="C99" s="171">
        <f>SUMIFS(Recurrent!H$4:H$1763,Recurrent!$C$4:$C$1763,"Consolidated Salary",Recurrent!$A$4:$A$1763,Summary!$A99)</f>
        <v>0</v>
      </c>
      <c r="D99" s="171">
        <f>SUMIFS(Recurrent!I$4:I$1763,Recurrent!$C$4:$C$1763,"Consolidated Salary",Recurrent!$A$4:$A$1763,Summary!$A99)</f>
        <v>0</v>
      </c>
      <c r="E99" s="171">
        <f>SUMIFS(Recurrent!J$4:J$1763,Recurrent!$C$4:$C$1763,"Consolidated Salary",Recurrent!$A$4:$A$1763,Summary!$A99)</f>
        <v>0</v>
      </c>
      <c r="F99" s="171">
        <f>SUMIFS(Recurrent!H$4:H$1763,Recurrent!$C$4:$C$1763,"Total Overhead Cost",Recurrent!$A$4:$A$1763,Summary!$A99)</f>
        <v>1800000</v>
      </c>
      <c r="G99" s="171">
        <f>SUMIFS(Recurrent!I$4:I$1763,Recurrent!$C$4:$C$1763,"Total Overhead Cost",Recurrent!$A$4:$A$1763,Summary!$A99)</f>
        <v>1800000</v>
      </c>
      <c r="H99" s="171">
        <f>SUMIFS(Recurrent!J$4:J$1763,Recurrent!$C$4:$C$1763,"Total Overhead Cost",Recurrent!$A$4:$A$1763,Summary!$A99)</f>
        <v>1350000</v>
      </c>
      <c r="I99" s="171">
        <f>SUMIFS(Capital!H$4:H$801,Capital!$C$4:$C$801,"Total",Capital!$A$4:$A$801,Summary!$A99)</f>
        <v>0</v>
      </c>
      <c r="J99" s="171">
        <f>SUMIFS(Capital!I$4:I$801,Capital!$C$4:$C$801,"Total",Capital!$A$4:$A$801,Summary!$A99)</f>
        <v>0</v>
      </c>
      <c r="K99" s="171">
        <f>SUMIFS(Capital!J$4:J$801,Capital!$C$4:$C$801,"Total",Capital!$A$4:$A$801,Summary!$A99)</f>
        <v>0</v>
      </c>
      <c r="L99" s="171">
        <v>1800000</v>
      </c>
    </row>
    <row r="100" spans="1:12">
      <c r="A100" s="452" t="s">
        <v>523</v>
      </c>
      <c r="B100" s="37" t="s">
        <v>928</v>
      </c>
      <c r="C100" s="171">
        <f>SUMIFS(Recurrent!H$4:H$1763,Recurrent!$C$4:$C$1763,"Consolidated Salary",Recurrent!$A$4:$A$1763,Summary!$A100)</f>
        <v>0</v>
      </c>
      <c r="D100" s="171">
        <f>SUMIFS(Recurrent!I$4:I$1763,Recurrent!$C$4:$C$1763,"Consolidated Salary",Recurrent!$A$4:$A$1763,Summary!$A100)</f>
        <v>0</v>
      </c>
      <c r="E100" s="171">
        <f>SUMIFS(Recurrent!J$4:J$1763,Recurrent!$C$4:$C$1763,"Consolidated Salary",Recurrent!$A$4:$A$1763,Summary!$A100)</f>
        <v>0</v>
      </c>
      <c r="F100" s="171">
        <f>SUMIFS(Recurrent!H$4:H$1763,Recurrent!$C$4:$C$1763,"Total Overhead Cost",Recurrent!$A$4:$A$1763,Summary!$A100)</f>
        <v>480000</v>
      </c>
      <c r="G100" s="171">
        <f>SUMIFS(Recurrent!I$4:I$1763,Recurrent!$C$4:$C$1763,"Total Overhead Cost",Recurrent!$A$4:$A$1763,Summary!$A100)</f>
        <v>480000</v>
      </c>
      <c r="H100" s="171">
        <f>SUMIFS(Recurrent!J$4:J$1763,Recurrent!$C$4:$C$1763,"Total Overhead Cost",Recurrent!$A$4:$A$1763,Summary!$A100)</f>
        <v>180000</v>
      </c>
      <c r="I100" s="171">
        <f>SUMIFS(Capital!H$4:H$801,Capital!$C$4:$C$801,"Total",Capital!$A$4:$A$801,Summary!$A100)</f>
        <v>0</v>
      </c>
      <c r="J100" s="171">
        <f>SUMIFS(Capital!I$4:I$801,Capital!$C$4:$C$801,"Total",Capital!$A$4:$A$801,Summary!$A100)</f>
        <v>0</v>
      </c>
      <c r="K100" s="171">
        <f>SUMIFS(Capital!J$4:J$801,Capital!$C$4:$C$801,"Total",Capital!$A$4:$A$801,Summary!$A100)</f>
        <v>0</v>
      </c>
      <c r="L100" s="171">
        <v>480000</v>
      </c>
    </row>
    <row r="101" spans="1:12">
      <c r="A101" s="452" t="s">
        <v>286</v>
      </c>
      <c r="B101" s="37" t="s">
        <v>980</v>
      </c>
      <c r="C101" s="171">
        <f>SUMIFS(Recurrent!H$4:H$1763,Recurrent!$C$4:$C$1763,"Consolidated Salary",Recurrent!$A$4:$A$1763,Summary!$A101)</f>
        <v>510128330</v>
      </c>
      <c r="D101" s="171">
        <f>SUMIFS(Recurrent!I$4:I$1763,Recurrent!$C$4:$C$1763,"Consolidated Salary",Recurrent!$A$4:$A$1763,Summary!$A101)</f>
        <v>448541000</v>
      </c>
      <c r="E101" s="171">
        <f>SUMIFS(Recurrent!J$4:J$1763,Recurrent!$C$4:$C$1763,"Consolidated Salary",Recurrent!$A$4:$A$1763,Summary!$A101)</f>
        <v>306515716</v>
      </c>
      <c r="F101" s="171">
        <f>SUMIFS(Recurrent!H$4:H$1763,Recurrent!$C$4:$C$1763,"Total Overhead Cost",Recurrent!$A$4:$A$1763,Summary!$A101)</f>
        <v>260804000</v>
      </c>
      <c r="G101" s="171">
        <f>SUMIFS(Recurrent!I$4:I$1763,Recurrent!$C$4:$C$1763,"Total Overhead Cost",Recurrent!$A$4:$A$1763,Summary!$A101)</f>
        <v>220804000</v>
      </c>
      <c r="H101" s="171">
        <f>SUMIFS(Recurrent!J$4:J$1763,Recurrent!$C$4:$C$1763,"Total Overhead Cost",Recurrent!$A$4:$A$1763,Summary!$A101)</f>
        <v>164817598</v>
      </c>
      <c r="I101" s="171">
        <f>SUMIFS(Capital!H$4:H$801,Capital!$C$4:$C$801,"Total",Capital!$A$4:$A$801,Summary!$A101)</f>
        <v>450000000</v>
      </c>
      <c r="J101" s="171">
        <f>SUMIFS(Capital!I$4:I$801,Capital!$C$4:$C$801,"Total",Capital!$A$4:$A$801,Summary!$A101)</f>
        <v>389000000</v>
      </c>
      <c r="K101" s="171">
        <f>SUMIFS(Capital!J$4:J$801,Capital!$C$4:$C$801,"Total",Capital!$A$4:$A$801,Summary!$A101)</f>
        <v>150000000</v>
      </c>
      <c r="L101" s="171">
        <v>770932330</v>
      </c>
    </row>
    <row r="102" spans="1:12">
      <c r="A102" s="453" t="s">
        <v>287</v>
      </c>
      <c r="B102" s="37" t="s">
        <v>981</v>
      </c>
      <c r="C102" s="171">
        <f>SUMIFS(Recurrent!H$4:H$1763,Recurrent!$C$4:$C$1763,"Consolidated Salary",Recurrent!$A$4:$A$1763,Summary!$A102)</f>
        <v>0</v>
      </c>
      <c r="D102" s="171">
        <f>SUMIFS(Recurrent!I$4:I$1763,Recurrent!$C$4:$C$1763,"Consolidated Salary",Recurrent!$A$4:$A$1763,Summary!$A102)</f>
        <v>0</v>
      </c>
      <c r="E102" s="171">
        <f>SUMIFS(Recurrent!J$4:J$1763,Recurrent!$C$4:$C$1763,"Consolidated Salary",Recurrent!$A$4:$A$1763,Summary!$A102)</f>
        <v>0</v>
      </c>
      <c r="F102" s="171">
        <f>SUMIFS(Recurrent!H$4:H$1763,Recurrent!$C$4:$C$1763,"Total Overhead Cost",Recurrent!$A$4:$A$1763,Summary!$A102)</f>
        <v>79400000</v>
      </c>
      <c r="G102" s="171">
        <f>SUMIFS(Recurrent!I$4:I$1763,Recurrent!$C$4:$C$1763,"Total Overhead Cost",Recurrent!$A$4:$A$1763,Summary!$A102)</f>
        <v>40000000</v>
      </c>
      <c r="H102" s="171">
        <f>SUMIFS(Recurrent!J$4:J$1763,Recurrent!$C$4:$C$1763,"Total Overhead Cost",Recurrent!$A$4:$A$1763,Summary!$A102)</f>
        <v>40000000</v>
      </c>
      <c r="I102" s="171">
        <f>SUMIFS(Capital!H$4:H$801,Capital!$C$4:$C$801,"Total",Capital!$A$4:$A$801,Summary!$A102)</f>
        <v>0</v>
      </c>
      <c r="J102" s="171">
        <f>SUMIFS(Capital!I$4:I$801,Capital!$C$4:$C$801,"Total",Capital!$A$4:$A$801,Summary!$A102)</f>
        <v>0</v>
      </c>
      <c r="K102" s="171">
        <f>SUMIFS(Capital!J$4:J$801,Capital!$C$4:$C$801,"Total",Capital!$A$4:$A$801,Summary!$A102)</f>
        <v>0</v>
      </c>
      <c r="L102" s="171">
        <v>79400000</v>
      </c>
    </row>
    <row r="103" spans="1:12">
      <c r="A103" s="452" t="s">
        <v>289</v>
      </c>
      <c r="B103" s="37" t="s">
        <v>929</v>
      </c>
      <c r="C103" s="171">
        <f>SUMIFS(Recurrent!H$4:H$1763,Recurrent!$C$4:$C$1763,"Consolidated Salary",Recurrent!$A$4:$A$1763,Summary!$A103)</f>
        <v>303127020</v>
      </c>
      <c r="D103" s="171">
        <f>SUMIFS(Recurrent!I$4:I$1763,Recurrent!$C$4:$C$1763,"Consolidated Salary",Recurrent!$A$4:$A$1763,Summary!$A103)</f>
        <v>268254000</v>
      </c>
      <c r="E103" s="171">
        <f>SUMIFS(Recurrent!J$4:J$1763,Recurrent!$C$4:$C$1763,"Consolidated Salary",Recurrent!$A$4:$A$1763,Summary!$A103)</f>
        <v>184578813</v>
      </c>
      <c r="F103" s="171">
        <f>SUMIFS(Recurrent!H$4:H$1763,Recurrent!$C$4:$C$1763,"Total Overhead Cost",Recurrent!$A$4:$A$1763,Summary!$A103)</f>
        <v>6000000</v>
      </c>
      <c r="G103" s="171">
        <f>SUMIFS(Recurrent!I$4:I$1763,Recurrent!$C$4:$C$1763,"Total Overhead Cost",Recurrent!$A$4:$A$1763,Summary!$A103)</f>
        <v>6000000</v>
      </c>
      <c r="H103" s="171">
        <f>SUMIFS(Recurrent!J$4:J$1763,Recurrent!$C$4:$C$1763,"Total Overhead Cost",Recurrent!$A$4:$A$1763,Summary!$A103)</f>
        <v>4050000</v>
      </c>
      <c r="I103" s="171">
        <f>SUMIFS(Capital!H$4:H$801,Capital!$C$4:$C$801,"Total",Capital!$A$4:$A$801,Summary!$A103)</f>
        <v>0</v>
      </c>
      <c r="J103" s="171">
        <f>SUMIFS(Capital!I$4:I$801,Capital!$C$4:$C$801,"Total",Capital!$A$4:$A$801,Summary!$A103)</f>
        <v>0</v>
      </c>
      <c r="K103" s="171">
        <f>SUMIFS(Capital!J$4:J$801,Capital!$C$4:$C$801,"Total",Capital!$A$4:$A$801,Summary!$A103)</f>
        <v>0</v>
      </c>
      <c r="L103" s="171">
        <v>309127020</v>
      </c>
    </row>
    <row r="104" spans="1:12">
      <c r="A104" s="452" t="s">
        <v>268</v>
      </c>
      <c r="B104" s="37" t="s">
        <v>982</v>
      </c>
      <c r="C104" s="171">
        <f>SUMIFS(Recurrent!H$4:H$1763,Recurrent!$C$4:$C$1763,"Consolidated Salary",Recurrent!$A$4:$A$1763,Summary!$A104)</f>
        <v>139193400</v>
      </c>
      <c r="D104" s="171">
        <f>SUMIFS(Recurrent!I$4:I$1763,Recurrent!$C$4:$C$1763,"Consolidated Salary",Recurrent!$A$4:$A$1763,Summary!$A104)</f>
        <v>127281000</v>
      </c>
      <c r="E104" s="171">
        <f>SUMIFS(Recurrent!J$4:J$1763,Recurrent!$C$4:$C$1763,"Consolidated Salary",Recurrent!$A$4:$A$1763,Summary!$A104)</f>
        <v>93439158</v>
      </c>
      <c r="F104" s="171">
        <f>SUMIFS(Recurrent!H$4:H$1763,Recurrent!$C$4:$C$1763,"Total Overhead Cost",Recurrent!$A$4:$A$1763,Summary!$A104)</f>
        <v>281000000</v>
      </c>
      <c r="G104" s="171">
        <f>SUMIFS(Recurrent!I$4:I$1763,Recurrent!$C$4:$C$1763,"Total Overhead Cost",Recurrent!$A$4:$A$1763,Summary!$A104)</f>
        <v>231000000</v>
      </c>
      <c r="H104" s="171">
        <f>SUMIFS(Recurrent!J$4:J$1763,Recurrent!$C$4:$C$1763,"Total Overhead Cost",Recurrent!$A$4:$A$1763,Summary!$A104)</f>
        <v>88900000</v>
      </c>
      <c r="I104" s="171">
        <f>SUMIFS(Capital!H$4:H$801,Capital!$C$4:$C$801,"Total",Capital!$A$4:$A$801,Summary!$A104)</f>
        <v>320000000</v>
      </c>
      <c r="J104" s="171">
        <f>SUMIFS(Capital!I$4:I$801,Capital!$C$4:$C$801,"Total",Capital!$A$4:$A$801,Summary!$A104)</f>
        <v>369000000</v>
      </c>
      <c r="K104" s="171">
        <f>SUMIFS(Capital!J$4:J$801,Capital!$C$4:$C$801,"Total",Capital!$A$4:$A$801,Summary!$A104)</f>
        <v>150000000</v>
      </c>
      <c r="L104" s="171">
        <v>420193400</v>
      </c>
    </row>
    <row r="105" spans="1:12">
      <c r="A105" s="452" t="s">
        <v>313</v>
      </c>
      <c r="B105" s="37" t="s">
        <v>1516</v>
      </c>
      <c r="C105" s="171">
        <f>SUMIFS(Recurrent!H$4:H$1763,Recurrent!$C$4:$C$1763,"Consolidated Salary",Recurrent!$A$4:$A$1763,Summary!$A105)</f>
        <v>293258730</v>
      </c>
      <c r="D105" s="171">
        <f>SUMIFS(Recurrent!I$4:I$1763,Recurrent!$C$4:$C$1763,"Consolidated Salary",Recurrent!$A$4:$A$1763,Summary!$A105)</f>
        <v>259521000</v>
      </c>
      <c r="E105" s="171">
        <f>SUMIFS(Recurrent!J$4:J$1763,Recurrent!$C$4:$C$1763,"Consolidated Salary",Recurrent!$A$4:$A$1763,Summary!$A105)</f>
        <v>162292619</v>
      </c>
      <c r="F105" s="171">
        <f>SUMIFS(Recurrent!H$4:H$1763,Recurrent!$C$4:$C$1763,"Total Overhead Cost",Recurrent!$A$4:$A$1763,Summary!$A105)</f>
        <v>100000000</v>
      </c>
      <c r="G105" s="171">
        <f>SUMIFS(Recurrent!I$4:I$1763,Recurrent!$C$4:$C$1763,"Total Overhead Cost",Recurrent!$A$4:$A$1763,Summary!$A105)</f>
        <v>131801000</v>
      </c>
      <c r="H105" s="171">
        <f>SUMIFS(Recurrent!J$4:J$1763,Recurrent!$C$4:$C$1763,"Total Overhead Cost",Recurrent!$A$4:$A$1763,Summary!$A105)</f>
        <v>12475000</v>
      </c>
      <c r="I105" s="171">
        <f>SUMIFS(Capital!H$4:H$801,Capital!$C$4:$C$801,"Total",Capital!$A$4:$A$801,Summary!$A105)</f>
        <v>190000000</v>
      </c>
      <c r="J105" s="171">
        <f>SUMIFS(Capital!I$4:I$801,Capital!$C$4:$C$801,"Total",Capital!$A$4:$A$801,Summary!$A105)</f>
        <v>187000000</v>
      </c>
      <c r="K105" s="171">
        <f>SUMIFS(Capital!J$4:J$801,Capital!$C$4:$C$801,"Total",Capital!$A$4:$A$801,Summary!$A105)</f>
        <v>0</v>
      </c>
      <c r="L105" s="171">
        <v>393258730</v>
      </c>
    </row>
    <row r="106" spans="1:12">
      <c r="A106" s="452" t="s">
        <v>318</v>
      </c>
      <c r="B106" s="37" t="s">
        <v>930</v>
      </c>
      <c r="C106" s="171">
        <f>SUMIFS(Recurrent!H$4:H$1763,Recurrent!$C$4:$C$1763,"Consolidated Salary",Recurrent!$A$4:$A$1763,Summary!$A106)</f>
        <v>141425150</v>
      </c>
      <c r="D106" s="171">
        <f>SUMIFS(Recurrent!I$4:I$1763,Recurrent!$C$4:$C$1763,"Consolidated Salary",Recurrent!$A$4:$A$1763,Summary!$A106)</f>
        <v>125155000</v>
      </c>
      <c r="E106" s="171">
        <f>SUMIFS(Recurrent!J$4:J$1763,Recurrent!$C$4:$C$1763,"Consolidated Salary",Recurrent!$A$4:$A$1763,Summary!$A106)</f>
        <v>81477015</v>
      </c>
      <c r="F106" s="171">
        <f>SUMIFS(Recurrent!H$4:H$1763,Recurrent!$C$4:$C$1763,"Total Overhead Cost",Recurrent!$A$4:$A$1763,Summary!$A106)</f>
        <v>43000500</v>
      </c>
      <c r="G106" s="171">
        <f>SUMIFS(Recurrent!I$4:I$1763,Recurrent!$C$4:$C$1763,"Total Overhead Cost",Recurrent!$A$4:$A$1763,Summary!$A106)</f>
        <v>40000500</v>
      </c>
      <c r="H106" s="171">
        <f>SUMIFS(Recurrent!J$4:J$1763,Recurrent!$C$4:$C$1763,"Total Overhead Cost",Recurrent!$A$4:$A$1763,Summary!$A106)</f>
        <v>4455000</v>
      </c>
      <c r="I106" s="171">
        <f>SUMIFS(Capital!H$4:H$801,Capital!$C$4:$C$801,"Total",Capital!$A$4:$A$801,Summary!$A106)</f>
        <v>0</v>
      </c>
      <c r="J106" s="171">
        <f>SUMIFS(Capital!I$4:I$801,Capital!$C$4:$C$801,"Total",Capital!$A$4:$A$801,Summary!$A106)</f>
        <v>0</v>
      </c>
      <c r="K106" s="171">
        <f>SUMIFS(Capital!J$4:J$801,Capital!$C$4:$C$801,"Total",Capital!$A$4:$A$801,Summary!$A106)</f>
        <v>0</v>
      </c>
      <c r="L106" s="171">
        <v>184425650</v>
      </c>
    </row>
    <row r="107" spans="1:12">
      <c r="A107" s="452" t="s">
        <v>321</v>
      </c>
      <c r="B107" s="37" t="s">
        <v>931</v>
      </c>
      <c r="C107" s="171">
        <f>SUMIFS(Recurrent!H$4:H$1763,Recurrent!$C$4:$C$1763,"Consolidated Salary",Recurrent!$A$4:$A$1763,Summary!$A107)</f>
        <v>127125000</v>
      </c>
      <c r="D107" s="171">
        <f>SUMIFS(Recurrent!I$4:I$1763,Recurrent!$C$4:$C$1763,"Consolidated Salary",Recurrent!$A$4:$A$1763,Summary!$A107)</f>
        <v>112500000</v>
      </c>
      <c r="E107" s="171">
        <f>SUMIFS(Recurrent!J$4:J$1763,Recurrent!$C$4:$C$1763,"Consolidated Salary",Recurrent!$A$4:$A$1763,Summary!$A107)</f>
        <v>65880000</v>
      </c>
      <c r="F107" s="171">
        <f>SUMIFS(Recurrent!H$4:H$1763,Recurrent!$C$4:$C$1763,"Total Overhead Cost",Recurrent!$A$4:$A$1763,Summary!$A107)</f>
        <v>145400000</v>
      </c>
      <c r="G107" s="171">
        <f>SUMIFS(Recurrent!I$4:I$1763,Recurrent!$C$4:$C$1763,"Total Overhead Cost",Recurrent!$A$4:$A$1763,Summary!$A107)</f>
        <v>100000000</v>
      </c>
      <c r="H107" s="171">
        <f>SUMIFS(Recurrent!J$4:J$1763,Recurrent!$C$4:$C$1763,"Total Overhead Cost",Recurrent!$A$4:$A$1763,Summary!$A107)</f>
        <v>64050000</v>
      </c>
      <c r="I107" s="171">
        <f>SUMIFS(Capital!H$4:H$801,Capital!$C$4:$C$801,"Total",Capital!$A$4:$A$801,Summary!$A107)</f>
        <v>0</v>
      </c>
      <c r="J107" s="171">
        <f>SUMIFS(Capital!I$4:I$801,Capital!$C$4:$C$801,"Total",Capital!$A$4:$A$801,Summary!$A107)</f>
        <v>0</v>
      </c>
      <c r="K107" s="171">
        <f>SUMIFS(Capital!J$4:J$801,Capital!$C$4:$C$801,"Total",Capital!$A$4:$A$801,Summary!$A107)</f>
        <v>0</v>
      </c>
      <c r="L107" s="171">
        <v>272525000</v>
      </c>
    </row>
    <row r="108" spans="1:12">
      <c r="A108" s="453" t="s">
        <v>768</v>
      </c>
      <c r="B108" s="37" t="s">
        <v>316</v>
      </c>
      <c r="C108" s="171">
        <f>SUMIFS(Recurrent!H$4:H$1763,Recurrent!$C$4:$C$1763,"Consolidated Salary",Recurrent!$A$4:$A$1763,Summary!$A108)</f>
        <v>0</v>
      </c>
      <c r="D108" s="171">
        <f>SUMIFS(Recurrent!I$4:I$1763,Recurrent!$C$4:$C$1763,"Consolidated Salary",Recurrent!$A$4:$A$1763,Summary!$A108)</f>
        <v>0</v>
      </c>
      <c r="E108" s="171">
        <f>SUMIFS(Recurrent!J$4:J$1763,Recurrent!$C$4:$C$1763,"Consolidated Salary",Recurrent!$A$4:$A$1763,Summary!$A108)</f>
        <v>0</v>
      </c>
      <c r="F108" s="171">
        <f>SUMIFS(Recurrent!H$4:H$1763,Recurrent!$C$4:$C$1763,"Total Overhead Cost",Recurrent!$A$4:$A$1763,Summary!$A108)</f>
        <v>600000</v>
      </c>
      <c r="G108" s="171">
        <f>SUMIFS(Recurrent!I$4:I$1763,Recurrent!$C$4:$C$1763,"Total Overhead Cost",Recurrent!$A$4:$A$1763,Summary!$A108)</f>
        <v>300000</v>
      </c>
      <c r="H108" s="171">
        <f>SUMIFS(Recurrent!J$4:J$1763,Recurrent!$C$4:$C$1763,"Total Overhead Cost",Recurrent!$A$4:$A$1763,Summary!$A108)</f>
        <v>225000</v>
      </c>
      <c r="I108" s="171">
        <f>SUMIFS(Capital!H$4:H$801,Capital!$C$4:$C$801,"Total",Capital!$A$4:$A$801,Summary!$A108)</f>
        <v>0</v>
      </c>
      <c r="J108" s="171">
        <f>SUMIFS(Capital!I$4:I$801,Capital!$C$4:$C$801,"Total",Capital!$A$4:$A$801,Summary!$A108)</f>
        <v>0</v>
      </c>
      <c r="K108" s="171">
        <f>SUMIFS(Capital!J$4:J$801,Capital!$C$4:$C$801,"Total",Capital!$A$4:$A$801,Summary!$A108)</f>
        <v>0</v>
      </c>
      <c r="L108" s="171">
        <v>600000</v>
      </c>
    </row>
    <row r="109" spans="1:12">
      <c r="A109" s="452" t="s">
        <v>307</v>
      </c>
      <c r="B109" s="37" t="s">
        <v>984</v>
      </c>
      <c r="C109" s="171">
        <f>SUMIFS(Recurrent!H$4:H$1763,Recurrent!$C$4:$C$1763,"Consolidated Salary",Recurrent!$A$4:$A$1763,Summary!$A109)</f>
        <v>83798540</v>
      </c>
      <c r="D109" s="171">
        <f>SUMIFS(Recurrent!I$4:I$1763,Recurrent!$C$4:$C$1763,"Consolidated Salary",Recurrent!$A$4:$A$1763,Summary!$A109)</f>
        <v>74158000</v>
      </c>
      <c r="E109" s="171">
        <f>SUMIFS(Recurrent!J$4:J$1763,Recurrent!$C$4:$C$1763,"Consolidated Salary",Recurrent!$A$4:$A$1763,Summary!$A109)</f>
        <v>46887429</v>
      </c>
      <c r="F109" s="171">
        <f>SUMIFS(Recurrent!H$4:H$1763,Recurrent!$C$4:$C$1763,"Total Overhead Cost",Recurrent!$A$4:$A$1763,Summary!$A109)</f>
        <v>80500000</v>
      </c>
      <c r="G109" s="171">
        <f>SUMIFS(Recurrent!I$4:I$1763,Recurrent!$C$4:$C$1763,"Total Overhead Cost",Recurrent!$A$4:$A$1763,Summary!$A109)</f>
        <v>60500000</v>
      </c>
      <c r="H109" s="171">
        <f>SUMIFS(Recurrent!J$4:J$1763,Recurrent!$C$4:$C$1763,"Total Overhead Cost",Recurrent!$A$4:$A$1763,Summary!$A109)</f>
        <v>9500000</v>
      </c>
      <c r="I109" s="171">
        <f>SUMIFS(Capital!H$4:H$801,Capital!$C$4:$C$801,"Total",Capital!$A$4:$A$801,Summary!$A109)</f>
        <v>78000000</v>
      </c>
      <c r="J109" s="171">
        <f>SUMIFS(Capital!I$4:I$801,Capital!$C$4:$C$801,"Total",Capital!$A$4:$A$801,Summary!$A109)</f>
        <v>109000000</v>
      </c>
      <c r="K109" s="171">
        <f>SUMIFS(Capital!J$4:J$801,Capital!$C$4:$C$801,"Total",Capital!$A$4:$A$801,Summary!$A109)</f>
        <v>340000</v>
      </c>
      <c r="L109" s="171">
        <v>164298540</v>
      </c>
    </row>
    <row r="110" spans="1:12">
      <c r="A110" s="452" t="s">
        <v>72</v>
      </c>
      <c r="B110" s="37" t="s">
        <v>985</v>
      </c>
      <c r="C110" s="171">
        <f>SUMIFS(Recurrent!H$4:H$1763,Recurrent!$C$4:$C$1763,"Consolidated Salary",Recurrent!$A$4:$A$1763,Summary!$A110)</f>
        <v>188729165</v>
      </c>
      <c r="D110" s="171">
        <f>SUMIFS(Recurrent!I$4:I$1763,Recurrent!$C$4:$C$1763,"Consolidated Salary",Recurrent!$A$4:$A$1763,Summary!$A110)</f>
        <v>120611000</v>
      </c>
      <c r="E110" s="171">
        <f>SUMIFS(Recurrent!J$4:J$1763,Recurrent!$C$4:$C$1763,"Consolidated Salary",Recurrent!$A$4:$A$1763,Summary!$A110)</f>
        <v>86244885</v>
      </c>
      <c r="F110" s="171">
        <f>SUMIFS(Recurrent!H$4:H$1763,Recurrent!$C$4:$C$1763,"Total Overhead Cost",Recurrent!$A$4:$A$1763,Summary!$A110)</f>
        <v>1246848000</v>
      </c>
      <c r="G110" s="171">
        <f>SUMIFS(Recurrent!I$4:I$1763,Recurrent!$C$4:$C$1763,"Total Overhead Cost",Recurrent!$A$4:$A$1763,Summary!$A110)</f>
        <v>1028494000</v>
      </c>
      <c r="H110" s="171">
        <f>SUMIFS(Recurrent!J$4:J$1763,Recurrent!$C$4:$C$1763,"Total Overhead Cost",Recurrent!$A$4:$A$1763,Summary!$A110)</f>
        <v>824157522</v>
      </c>
      <c r="I110" s="171">
        <f>SUMIFS(Capital!H$4:H$801,Capital!$C$4:$C$801,"Total",Capital!$A$4:$A$801,Summary!$A110)</f>
        <v>3500000000</v>
      </c>
      <c r="J110" s="171">
        <f>SUMIFS(Capital!I$4:I$801,Capital!$C$4:$C$801,"Total",Capital!$A$4:$A$801,Summary!$A110)</f>
        <v>2512220000</v>
      </c>
      <c r="K110" s="171">
        <f>SUMIFS(Capital!J$4:J$801,Capital!$C$4:$C$801,"Total",Capital!$A$4:$A$801,Summary!$A110)</f>
        <v>1805507035</v>
      </c>
      <c r="L110" s="171">
        <v>1435577165</v>
      </c>
    </row>
    <row r="111" spans="1:12">
      <c r="A111" s="452" t="s">
        <v>532</v>
      </c>
      <c r="B111" s="37" t="s">
        <v>932</v>
      </c>
      <c r="C111" s="171">
        <f>SUMIFS(Recurrent!H$4:H$1763,Recurrent!$C$4:$C$1763,"Consolidated Salary",Recurrent!$A$4:$A$1763,Summary!$A111)</f>
        <v>0</v>
      </c>
      <c r="D111" s="171">
        <f>SUMIFS(Recurrent!I$4:I$1763,Recurrent!$C$4:$C$1763,"Consolidated Salary",Recurrent!$A$4:$A$1763,Summary!$A111)</f>
        <v>0</v>
      </c>
      <c r="E111" s="171">
        <f>SUMIFS(Recurrent!J$4:J$1763,Recurrent!$C$4:$C$1763,"Consolidated Salary",Recurrent!$A$4:$A$1763,Summary!$A111)</f>
        <v>0</v>
      </c>
      <c r="F111" s="171">
        <f>SUMIFS(Recurrent!H$4:H$1763,Recurrent!$C$4:$C$1763,"Total Overhead Cost",Recurrent!$A$4:$A$1763,Summary!$A111)</f>
        <v>300000</v>
      </c>
      <c r="G111" s="171">
        <f>SUMIFS(Recurrent!I$4:I$1763,Recurrent!$C$4:$C$1763,"Total Overhead Cost",Recurrent!$A$4:$A$1763,Summary!$A111)</f>
        <v>300000</v>
      </c>
      <c r="H111" s="171">
        <f>SUMIFS(Recurrent!J$4:J$1763,Recurrent!$C$4:$C$1763,"Total Overhead Cost",Recurrent!$A$4:$A$1763,Summary!$A111)</f>
        <v>229500</v>
      </c>
      <c r="I111" s="171">
        <f>SUMIFS(Capital!H$4:H$801,Capital!$C$4:$C$801,"Total",Capital!$A$4:$A$801,Summary!$A111)</f>
        <v>0</v>
      </c>
      <c r="J111" s="171">
        <f>SUMIFS(Capital!I$4:I$801,Capital!$C$4:$C$801,"Total",Capital!$A$4:$A$801,Summary!$A111)</f>
        <v>0</v>
      </c>
      <c r="K111" s="171">
        <f>SUMIFS(Capital!J$4:J$801,Capital!$C$4:$C$801,"Total",Capital!$A$4:$A$801,Summary!$A111)</f>
        <v>0</v>
      </c>
      <c r="L111" s="171">
        <v>300000</v>
      </c>
    </row>
    <row r="112" spans="1:12">
      <c r="A112" s="452" t="s">
        <v>322</v>
      </c>
      <c r="B112" s="37" t="s">
        <v>535</v>
      </c>
      <c r="C112" s="171">
        <f>SUMIFS(Recurrent!H$4:H$1763,Recurrent!$C$4:$C$1763,"Consolidated Salary",Recurrent!$A$4:$A$1763,Summary!$A113)</f>
        <v>84430210</v>
      </c>
      <c r="D112" s="171">
        <f>SUMIFS(Recurrent!I$4:I$1763,Recurrent!$C$4:$C$1763,"Consolidated Salary",Recurrent!$A$4:$A$1763,Summary!$A113)</f>
        <v>74717000</v>
      </c>
      <c r="E112" s="171">
        <f>SUMIFS(Recurrent!J$4:J$1763,Recurrent!$C$4:$C$1763,"Consolidated Salary",Recurrent!$A$4:$A$1763,Summary!$A113)</f>
        <v>48436886</v>
      </c>
      <c r="F112" s="171">
        <f>SUMIFS(Recurrent!H$4:H$1763,Recurrent!$C$4:$C$1763,"Total Overhead Cost",Recurrent!$A$4:$A$1763,Summary!$A113)</f>
        <v>6900000</v>
      </c>
      <c r="G112" s="171">
        <f>SUMIFS(Recurrent!I$4:I$1763,Recurrent!$C$4:$C$1763,"Total Overhead Cost",Recurrent!$A$4:$A$1763,Summary!$A113)</f>
        <v>6900000</v>
      </c>
      <c r="H112" s="171">
        <f>SUMIFS(Recurrent!J$4:J$1763,Recurrent!$C$4:$C$1763,"Total Overhead Cost",Recurrent!$A$4:$A$1763,Summary!$A113)</f>
        <v>2587500</v>
      </c>
      <c r="I112" s="171">
        <f>SUMIFS(Capital!H$4:H$801,Capital!$C$4:$C$801,"Total",Capital!$A$4:$A$801,Summary!$A112)</f>
        <v>1599000000</v>
      </c>
      <c r="J112" s="171">
        <f>SUMIFS(Capital!I$4:I$801,Capital!$C$4:$C$801,"Total",Capital!$A$4:$A$801,Summary!$A113)</f>
        <v>53000000</v>
      </c>
      <c r="K112" s="171">
        <f>SUMIFS(Capital!J$4:J$801,Capital!$C$4:$C$801,"Total",Capital!$A$4:$A$801,Summary!$A113)</f>
        <v>30602175.600000001</v>
      </c>
      <c r="L112" s="171">
        <v>1207000000</v>
      </c>
    </row>
    <row r="113" spans="1:12">
      <c r="A113" s="452" t="s">
        <v>95</v>
      </c>
      <c r="B113" s="37" t="s">
        <v>934</v>
      </c>
      <c r="C113" s="171">
        <f>SUMIFS(Recurrent!H$4:H$1763,Recurrent!$C$4:$C$1763,"Consolidated Salary",Recurrent!$A$4:$A$1763,Summary!$A114)</f>
        <v>296307470</v>
      </c>
      <c r="D113" s="171">
        <f>SUMIFS(Recurrent!I$4:I$1763,Recurrent!$C$4:$C$1763,"Consolidated Salary",Recurrent!$A$4:$A$1763,Summary!$A114)</f>
        <v>262219000</v>
      </c>
      <c r="E113" s="171">
        <f>SUMIFS(Recurrent!J$4:J$1763,Recurrent!$C$4:$C$1763,"Consolidated Salary",Recurrent!$A$4:$A$1763,Summary!$A114)</f>
        <v>166299577</v>
      </c>
      <c r="F113" s="171">
        <f>SUMIFS(Recurrent!H$4:H$1763,Recurrent!$C$4:$C$1763,"Total Overhead Cost",Recurrent!$A$4:$A$1763,Summary!$A114)</f>
        <v>27400000</v>
      </c>
      <c r="G113" s="171">
        <f>SUMIFS(Recurrent!I$4:I$1763,Recurrent!$C$4:$C$1763,"Total Overhead Cost",Recurrent!$A$4:$A$1763,Summary!$A114)</f>
        <v>26400000</v>
      </c>
      <c r="H113" s="171">
        <f>SUMIFS(Recurrent!J$4:J$1763,Recurrent!$C$4:$C$1763,"Total Overhead Cost",Recurrent!$A$4:$A$1763,Summary!$A114)</f>
        <v>1800000</v>
      </c>
      <c r="I113" s="171">
        <f>SUMIFS(Capital!H$4:H$801,Capital!$C$4:$C$801,"Total",Capital!$A$4:$A$801,Summary!$A113)</f>
        <v>50000000</v>
      </c>
      <c r="J113" s="171">
        <f>SUMIFS(Capital!I$4:I$801,Capital!$C$4:$C$801,"Total",Capital!$A$4:$A$801,Summary!$A114)</f>
        <v>16500000</v>
      </c>
      <c r="K113" s="171">
        <f>SUMIFS(Capital!J$4:J$801,Capital!$C$4:$C$801,"Total",Capital!$A$4:$A$801,Summary!$A114)</f>
        <v>3422000</v>
      </c>
      <c r="L113" s="171">
        <v>91330210</v>
      </c>
    </row>
    <row r="114" spans="1:12">
      <c r="A114" s="452" t="s">
        <v>81</v>
      </c>
      <c r="B114" s="37" t="s">
        <v>935</v>
      </c>
      <c r="C114" s="171">
        <f>SUMIFS(Recurrent!H$4:H$1763,Recurrent!$C$4:$C$1763,"Consolidated Salary",Recurrent!$A$4:$A$1763,Summary!$A115)</f>
        <v>0</v>
      </c>
      <c r="D114" s="171">
        <f>SUMIFS(Recurrent!I$4:I$1763,Recurrent!$C$4:$C$1763,"Consolidated Salary",Recurrent!$A$4:$A$1763,Summary!$A115)</f>
        <v>0</v>
      </c>
      <c r="E114" s="171">
        <f>SUMIFS(Recurrent!J$4:J$1763,Recurrent!$C$4:$C$1763,"Consolidated Salary",Recurrent!$A$4:$A$1763,Summary!$A115)</f>
        <v>0</v>
      </c>
      <c r="F114" s="171">
        <f>SUMIFS(Recurrent!H$4:H$1763,Recurrent!$C$4:$C$1763,"Total Overhead Cost",Recurrent!$A$4:$A$1763,Summary!$A115)</f>
        <v>900000</v>
      </c>
      <c r="G114" s="171">
        <f>SUMIFS(Recurrent!I$4:I$1763,Recurrent!$C$4:$C$1763,"Total Overhead Cost",Recurrent!$A$4:$A$1763,Summary!$A115)</f>
        <v>900000</v>
      </c>
      <c r="H114" s="171">
        <f>SUMIFS(Recurrent!J$4:J$1763,Recurrent!$C$4:$C$1763,"Total Overhead Cost",Recurrent!$A$4:$A$1763,Summary!$A115)</f>
        <v>675000</v>
      </c>
      <c r="I114" s="171">
        <f>SUMIFS(Capital!H$4:H$801,Capital!$C$4:$C$801,"Total",Capital!$A$4:$A$801,Summary!$A114)</f>
        <v>45000000</v>
      </c>
      <c r="J114" s="171">
        <f>SUMIFS(Capital!I$4:I$801,Capital!$C$4:$C$801,"Total",Capital!$A$4:$A$801,Summary!$A115)</f>
        <v>0</v>
      </c>
      <c r="K114" s="171">
        <f>SUMIFS(Capital!J$4:J$801,Capital!$C$4:$C$801,"Total",Capital!$A$4:$A$801,Summary!$A115)</f>
        <v>0</v>
      </c>
      <c r="L114" s="171">
        <v>323707470</v>
      </c>
    </row>
    <row r="115" spans="1:12">
      <c r="A115" s="452" t="s">
        <v>544</v>
      </c>
      <c r="B115" s="37" t="s">
        <v>938</v>
      </c>
      <c r="C115" s="171">
        <f>SUMIFS(Recurrent!H$4:H$1763,Recurrent!$C$4:$C$1763,"Consolidated Salary",Recurrent!$A$4:$A$1763,Summary!$A118)</f>
        <v>1348328430</v>
      </c>
      <c r="D115" s="171">
        <f>SUMIFS(Recurrent!I$4:I$1763,Recurrent!$C$4:$C$1763,"Consolidated Salary",Recurrent!$A$4:$A$1763,Summary!$A118)</f>
        <v>993211000</v>
      </c>
      <c r="E115" s="171">
        <f>SUMIFS(Recurrent!J$4:J$1763,Recurrent!$C$4:$C$1763,"Consolidated Salary",Recurrent!$A$4:$A$1763,Summary!$A118)</f>
        <v>729301313</v>
      </c>
      <c r="F115" s="171">
        <f>SUMIFS(Recurrent!H$4:H$1763,Recurrent!$C$4:$C$1763,"Total Overhead Cost",Recurrent!$A$4:$A$1763,Summary!$A118)</f>
        <v>100800000</v>
      </c>
      <c r="G115" s="171">
        <f>SUMIFS(Recurrent!I$4:I$1763,Recurrent!$C$4:$C$1763,"Total Overhead Cost",Recurrent!$A$4:$A$1763,Summary!$A118)</f>
        <v>87800000</v>
      </c>
      <c r="H115" s="171">
        <f>SUMIFS(Recurrent!J$4:J$1763,Recurrent!$C$4:$C$1763,"Total Overhead Cost",Recurrent!$A$4:$A$1763,Summary!$A118)</f>
        <v>26930150</v>
      </c>
      <c r="I115" s="171">
        <f>SUMIFS(Capital!H$4:H$801,Capital!$C$4:$C$801,"Total",Capital!$A$4:$A$801,Summary!$A115)</f>
        <v>0</v>
      </c>
      <c r="J115" s="171">
        <f>SUMIFS(Capital!I$4:I$801,Capital!$C$4:$C$801,"Total",Capital!$A$4:$A$801,Summary!$A118)</f>
        <v>235000000</v>
      </c>
      <c r="K115" s="171">
        <f>SUMIFS(Capital!J$4:J$801,Capital!$C$4:$C$801,"Total",Capital!$A$4:$A$801,Summary!$A118)</f>
        <v>68324990</v>
      </c>
      <c r="L115" s="171">
        <v>900000</v>
      </c>
    </row>
    <row r="116" spans="1:12">
      <c r="A116" s="452" t="s">
        <v>91</v>
      </c>
      <c r="B116" s="37" t="s">
        <v>939</v>
      </c>
      <c r="C116" s="171">
        <f>SUMIFS(Recurrent!H$4:H$1763,Recurrent!$C$4:$C$1763,"Consolidated Salary",Recurrent!$A$4:$A$1763,Summary!$A119)</f>
        <v>24776875.32</v>
      </c>
      <c r="D116" s="171">
        <f>SUMIFS(Recurrent!I$4:I$1763,Recurrent!$C$4:$C$1763,"Consolidated Salary",Recurrent!$A$4:$A$1763,Summary!$A119)</f>
        <v>27092000</v>
      </c>
      <c r="E116" s="171">
        <f>SUMIFS(Recurrent!J$4:J$1763,Recurrent!$C$4:$C$1763,"Consolidated Salary",Recurrent!$A$4:$A$1763,Summary!$A119)</f>
        <v>17677291</v>
      </c>
      <c r="F116" s="171">
        <f>SUMIFS(Recurrent!H$4:H$1763,Recurrent!$C$4:$C$1763,"Total Overhead Cost",Recurrent!$A$4:$A$1763,Summary!$A119)</f>
        <v>10000000</v>
      </c>
      <c r="G116" s="171">
        <f>SUMIFS(Recurrent!I$4:I$1763,Recurrent!$C$4:$C$1763,"Total Overhead Cost",Recurrent!$A$4:$A$1763,Summary!$A119)</f>
        <v>11000000</v>
      </c>
      <c r="H116" s="171">
        <f>SUMIFS(Recurrent!J$4:J$1763,Recurrent!$C$4:$C$1763,"Total Overhead Cost",Recurrent!$A$4:$A$1763,Summary!$A119)</f>
        <v>2250000</v>
      </c>
      <c r="I116" s="171">
        <f>SUMIFS(Capital!H$4:H$801,Capital!$C$4:$C$801,"Total",Capital!$A$4:$A$801,Summary!$A116)</f>
        <v>14000000</v>
      </c>
      <c r="J116" s="171">
        <f>SUMIFS(Capital!I$4:I$801,Capital!$C$4:$C$801,"Total",Capital!$A$4:$A$801,Summary!$A119)</f>
        <v>602000000</v>
      </c>
      <c r="K116" s="171">
        <f>SUMIFS(Capital!J$4:J$801,Capital!$C$4:$C$801,"Total",Capital!$A$4:$A$801,Summary!$A119)</f>
        <v>153304114</v>
      </c>
      <c r="L116" s="171">
        <v>177305040</v>
      </c>
    </row>
    <row r="117" spans="1:12">
      <c r="A117" s="452" t="s">
        <v>106</v>
      </c>
      <c r="B117" s="37" t="s">
        <v>940</v>
      </c>
      <c r="C117" s="171">
        <f>SUMIFS(Recurrent!H$4:H$1763,Recurrent!$C$4:$C$1763,"Consolidated Salary",Recurrent!$A$4:$A$1763,Summary!$A120)</f>
        <v>0</v>
      </c>
      <c r="D117" s="171">
        <f>SUMIFS(Recurrent!I$4:I$1763,Recurrent!$C$4:$C$1763,"Consolidated Salary",Recurrent!$A$4:$A$1763,Summary!$A120)</f>
        <v>0</v>
      </c>
      <c r="E117" s="171">
        <f>SUMIFS(Recurrent!J$4:J$1763,Recurrent!$C$4:$C$1763,"Consolidated Salary",Recurrent!$A$4:$A$1763,Summary!$A120)</f>
        <v>0</v>
      </c>
      <c r="F117" s="171">
        <f>SUMIFS(Recurrent!H$4:H$1763,Recurrent!$C$4:$C$1763,"Total Overhead Cost",Recurrent!$A$4:$A$1763,Summary!$A120)</f>
        <v>1800000</v>
      </c>
      <c r="G117" s="171">
        <f>SUMIFS(Recurrent!I$4:I$1763,Recurrent!$C$4:$C$1763,"Total Overhead Cost",Recurrent!$A$4:$A$1763,Summary!$A120)</f>
        <v>1800000</v>
      </c>
      <c r="H117" s="171">
        <f>SUMIFS(Recurrent!J$4:J$1763,Recurrent!$C$4:$C$1763,"Total Overhead Cost",Recurrent!$A$4:$A$1763,Summary!$A120)</f>
        <v>1125000</v>
      </c>
      <c r="I117" s="171">
        <f>SUMIFS(Capital!H$4:H$801,Capital!$C$4:$C$801,"Total",Capital!$A$4:$A$801,Summary!$A117)</f>
        <v>100000000</v>
      </c>
      <c r="J117" s="171">
        <f>SUMIFS(Capital!I$4:I$801,Capital!$C$4:$C$801,"Total",Capital!$A$4:$A$801,Summary!$A120)</f>
        <v>0</v>
      </c>
      <c r="K117" s="171">
        <f>SUMIFS(Capital!J$4:J$801,Capital!$C$4:$C$801,"Total",Capital!$A$4:$A$801,Summary!$A120)</f>
        <v>0</v>
      </c>
      <c r="L117" s="171">
        <v>2880865286.0799999</v>
      </c>
    </row>
    <row r="118" spans="1:12">
      <c r="A118" s="453" t="s">
        <v>251</v>
      </c>
      <c r="B118" s="37" t="s">
        <v>941</v>
      </c>
      <c r="C118" s="171">
        <f>SUMIFS(Recurrent!H$4:H$1763,Recurrent!$C$4:$C$1763,"Consolidated Salary",Recurrent!$A$4:$A$1763,Summary!$A121)</f>
        <v>11591438</v>
      </c>
      <c r="D118" s="171">
        <f>SUMIFS(Recurrent!I$4:I$1763,Recurrent!$C$4:$C$1763,"Consolidated Salary",Recurrent!$A$4:$A$1763,Summary!$A121)</f>
        <v>0</v>
      </c>
      <c r="E118" s="171">
        <f>SUMIFS(Recurrent!J$4:J$1763,Recurrent!$C$4:$C$1763,"Consolidated Salary",Recurrent!$A$4:$A$1763,Summary!$A121)</f>
        <v>0</v>
      </c>
      <c r="F118" s="171">
        <f>SUMIFS(Recurrent!H$4:H$1763,Recurrent!$C$4:$C$1763,"Total Overhead Cost",Recurrent!$A$4:$A$1763,Summary!$A121)</f>
        <v>54000000</v>
      </c>
      <c r="G118" s="171">
        <f>SUMIFS(Recurrent!I$4:I$1763,Recurrent!$C$4:$C$1763,"Total Overhead Cost",Recurrent!$A$4:$A$1763,Summary!$A121)</f>
        <v>0</v>
      </c>
      <c r="H118" s="171">
        <f>SUMIFS(Recurrent!J$4:J$1763,Recurrent!$C$4:$C$1763,"Total Overhead Cost",Recurrent!$A$4:$A$1763,Summary!$A121)</f>
        <v>0</v>
      </c>
      <c r="I118" s="171">
        <f>SUMIFS(Capital!H$4:H$801,Capital!$C$4:$C$801,"Total",Capital!$A$4:$A$801,Summary!$A118)</f>
        <v>243000000</v>
      </c>
      <c r="J118" s="171">
        <f>SUMIFS(Capital!I$4:I$801,Capital!$C$4:$C$801,"Total",Capital!$A$4:$A$801,Summary!$A121)</f>
        <v>0</v>
      </c>
      <c r="K118" s="171">
        <f>SUMIFS(Capital!J$4:J$801,Capital!$C$4:$C$801,"Total",Capital!$A$4:$A$801,Summary!$A121)</f>
        <v>0</v>
      </c>
      <c r="L118" s="171">
        <v>1449128430</v>
      </c>
    </row>
    <row r="119" spans="1:12">
      <c r="A119" s="452" t="s">
        <v>87</v>
      </c>
      <c r="B119" s="37" t="s">
        <v>942</v>
      </c>
      <c r="C119" s="171">
        <f>SUMIFS(Recurrent!H$4:H$1763,Recurrent!$C$4:$C$1763,"Consolidated Salary",Recurrent!$A$4:$A$1763,Summary!$A122)</f>
        <v>0</v>
      </c>
      <c r="D119" s="171">
        <f>SUMIFS(Recurrent!I$4:I$1763,Recurrent!$C$4:$C$1763,"Consolidated Salary",Recurrent!$A$4:$A$1763,Summary!$A122)</f>
        <v>0</v>
      </c>
      <c r="E119" s="171">
        <f>SUMIFS(Recurrent!J$4:J$1763,Recurrent!$C$4:$C$1763,"Consolidated Salary",Recurrent!$A$4:$A$1763,Summary!$A122)</f>
        <v>0</v>
      </c>
      <c r="F119" s="171">
        <f>SUMIFS(Recurrent!H$4:H$1763,Recurrent!$C$4:$C$1763,"Total Overhead Cost",Recurrent!$A$4:$A$1763,Summary!$A122)</f>
        <v>1200000</v>
      </c>
      <c r="G119" s="171">
        <f>SUMIFS(Recurrent!I$4:I$1763,Recurrent!$C$4:$C$1763,"Total Overhead Cost",Recurrent!$A$4:$A$1763,Summary!$A122)</f>
        <v>450000</v>
      </c>
      <c r="H119" s="171">
        <f>SUMIFS(Recurrent!J$4:J$1763,Recurrent!$C$4:$C$1763,"Total Overhead Cost",Recurrent!$A$4:$A$1763,Summary!$A122)</f>
        <v>375000</v>
      </c>
      <c r="I119" s="171">
        <f>SUMIFS(Capital!H$4:H$801,Capital!$C$4:$C$801,"Total",Capital!$A$4:$A$801,Summary!$A119)</f>
        <v>472000000</v>
      </c>
      <c r="J119" s="171">
        <f>SUMIFS(Capital!I$4:I$801,Capital!$C$4:$C$801,"Total",Capital!$A$4:$A$801,Summary!$A122)</f>
        <v>0</v>
      </c>
      <c r="K119" s="171">
        <f>SUMIFS(Capital!J$4:J$801,Capital!$C$4:$C$801,"Total",Capital!$A$4:$A$801,Summary!$A122)</f>
        <v>0</v>
      </c>
      <c r="L119" s="171">
        <v>34776875.32</v>
      </c>
    </row>
    <row r="120" spans="1:12">
      <c r="A120" s="452" t="s">
        <v>542</v>
      </c>
      <c r="B120" s="37" t="s">
        <v>943</v>
      </c>
      <c r="C120" s="171">
        <f>SUMIFS(Recurrent!H$4:H$1763,Recurrent!$C$4:$C$1763,"Consolidated Salary",Recurrent!$A$4:$A$1763,Summary!$A123)</f>
        <v>416425340</v>
      </c>
      <c r="D120" s="171">
        <f>SUMIFS(Recurrent!I$4:I$1763,Recurrent!$C$4:$C$1763,"Consolidated Salary",Recurrent!$A$4:$A$1763,Summary!$A123)</f>
        <v>368518000</v>
      </c>
      <c r="E120" s="171">
        <f>SUMIFS(Recurrent!J$4:J$1763,Recurrent!$C$4:$C$1763,"Consolidated Salary",Recurrent!$A$4:$A$1763,Summary!$A123)</f>
        <v>261580368</v>
      </c>
      <c r="F120" s="171">
        <f>SUMIFS(Recurrent!H$4:H$1763,Recurrent!$C$4:$C$1763,"Total Overhead Cost",Recurrent!$A$4:$A$1763,Summary!$A123)</f>
        <v>20000000</v>
      </c>
      <c r="G120" s="171">
        <f>SUMIFS(Recurrent!I$4:I$1763,Recurrent!$C$4:$C$1763,"Total Overhead Cost",Recurrent!$A$4:$A$1763,Summary!$A123)</f>
        <v>20000000</v>
      </c>
      <c r="H120" s="171">
        <f>SUMIFS(Recurrent!J$4:J$1763,Recurrent!$C$4:$C$1763,"Total Overhead Cost",Recurrent!$A$4:$A$1763,Summary!$A123)</f>
        <v>2250000</v>
      </c>
      <c r="I120" s="171">
        <f>SUMIFS(Capital!H$4:H$801,Capital!$C$4:$C$801,"Total",Capital!$A$4:$A$801,Summary!$A120)</f>
        <v>0</v>
      </c>
      <c r="J120" s="171">
        <f>SUMIFS(Capital!I$4:I$801,Capital!$C$4:$C$801,"Total",Capital!$A$4:$A$801,Summary!$A123)</f>
        <v>78000000</v>
      </c>
      <c r="K120" s="171">
        <f>SUMIFS(Capital!J$4:J$801,Capital!$C$4:$C$801,"Total",Capital!$A$4:$A$801,Summary!$A123)</f>
        <v>0</v>
      </c>
      <c r="L120" s="171">
        <v>1800000</v>
      </c>
    </row>
    <row r="121" spans="1:12" ht="12.75" customHeight="1">
      <c r="A121" s="35" t="s">
        <v>1519</v>
      </c>
      <c r="B121" s="37" t="s">
        <v>1475</v>
      </c>
      <c r="C121" s="171">
        <f>SUMIFS(Recurrent!H$4:H$1763,Recurrent!$C$4:$C$1763,"Consolidated Salary",Recurrent!$A$4:$A$1763,Summary!$A128)</f>
        <v>579587170</v>
      </c>
      <c r="D121" s="171">
        <f>SUMIFS(Recurrent!I$4:I$1763,Recurrent!$C$4:$C$1763,"Consolidated Salary",Recurrent!$A$4:$A$1763,Summary!$A128)</f>
        <v>512909000</v>
      </c>
      <c r="E121" s="171">
        <f>SUMIFS(Recurrent!J$4:J$1763,Recurrent!$C$4:$C$1763,"Consolidated Salary",Recurrent!$A$4:$A$1763,Summary!$A128)</f>
        <v>354636828</v>
      </c>
      <c r="F121" s="171">
        <f>SUMIFS(Recurrent!H$4:H$1763,Recurrent!$C$4:$C$1763,"Total Overhead Cost",Recurrent!$A$4:$A$1763,Summary!$A128)</f>
        <v>36000000</v>
      </c>
      <c r="G121" s="171">
        <f>SUMIFS(Recurrent!I$4:I$1763,Recurrent!$C$4:$C$1763,"Total Overhead Cost",Recurrent!$A$4:$A$1763,Summary!$A128)</f>
        <v>34000000</v>
      </c>
      <c r="H121" s="171">
        <f>SUMIFS(Recurrent!J$4:J$1763,Recurrent!$C$4:$C$1763,"Total Overhead Cost",Recurrent!$A$4:$A$1763,Summary!$A128)</f>
        <v>2250000</v>
      </c>
      <c r="I121" s="171">
        <f>SUMIFS(Capital!H$4:H$801,Capital!$C$4:$C$801,"Total",Capital!$A$4:$A$801,Summary!$A121)</f>
        <v>305500000</v>
      </c>
      <c r="J121" s="171">
        <f>SUMIFS(Capital!I$4:I$801,Capital!$C$4:$C$801,"Total",Capital!$A$4:$A$801,Summary!$A128)</f>
        <v>140000000</v>
      </c>
      <c r="K121" s="171">
        <f>SUMIFS(Capital!J$4:J$801,Capital!$C$4:$C$801,"Total",Capital!$A$4:$A$801,Summary!$A128)</f>
        <v>29342500</v>
      </c>
      <c r="L121" s="171">
        <v>65591438</v>
      </c>
    </row>
    <row r="122" spans="1:12">
      <c r="A122" s="453" t="s">
        <v>1545</v>
      </c>
      <c r="B122" s="37" t="s">
        <v>933</v>
      </c>
      <c r="C122" s="171">
        <f>SUMIFS(Recurrent!H$4:H$1763,Recurrent!$C$4:$C$1763,"Consolidated Salary",Recurrent!$A$4:$A$1763,Summary!$A112)</f>
        <v>1120000000</v>
      </c>
      <c r="D122" s="171">
        <f>SUMIFS(Recurrent!I$4:I$1763,Recurrent!$C$4:$C$1763,"Consolidated Salary",Recurrent!$A$4:$A$1763,Summary!$A112)</f>
        <v>789903000</v>
      </c>
      <c r="E122" s="171">
        <f>SUMIFS(Recurrent!J$4:J$1763,Recurrent!$C$4:$C$1763,"Consolidated Salary",Recurrent!$A$4:$A$1763,Summary!$A112)</f>
        <v>499665755</v>
      </c>
      <c r="F122" s="171">
        <f>SUMIFS(Recurrent!H$4:H$1763,Recurrent!$C$4:$C$1763,"Total Overhead Cost",Recurrent!$A$4:$A$1763,Summary!$A112)</f>
        <v>87000000</v>
      </c>
      <c r="G122" s="171">
        <f>SUMIFS(Recurrent!I$4:I$1763,Recurrent!$C$4:$C$1763,"Total Overhead Cost",Recurrent!$A$4:$A$1763,Summary!$A112)</f>
        <v>61000000</v>
      </c>
      <c r="H122" s="171">
        <f>SUMIFS(Recurrent!J$4:J$1763,Recurrent!$C$4:$C$1763,"Total Overhead Cost",Recurrent!$A$4:$A$1763,Summary!$A112)</f>
        <v>27500000</v>
      </c>
      <c r="I122" s="171">
        <f>SUMIFS(Capital!H$4:H$801,Capital!$C$4:$C$801,"Total",Capital!$A$4:$A$801,Summary!$A122)</f>
        <v>0</v>
      </c>
      <c r="J122" s="171">
        <f>SUMIFS(Capital!I$4:I$801,Capital!$C$4:$C$801,"Total",Capital!$A$4:$A$801,Summary!$A112)</f>
        <v>1774000000</v>
      </c>
      <c r="K122" s="171">
        <f>SUMIFS(Capital!J$4:J$801,Capital!$C$4:$C$801,"Total",Capital!$A$4:$A$801,Summary!$A112)</f>
        <v>0</v>
      </c>
      <c r="L122" s="171">
        <v>1200000</v>
      </c>
    </row>
    <row r="123" spans="1:12">
      <c r="A123" s="453" t="s">
        <v>1539</v>
      </c>
      <c r="B123" s="37" t="s">
        <v>936</v>
      </c>
      <c r="C123" s="171">
        <f>SUMIFS(Recurrent!H$4:H$1763,Recurrent!$C$4:$C$1763,"Consolidated Salary",Recurrent!$A$4:$A$1763,Summary!$A116)</f>
        <v>27355040</v>
      </c>
      <c r="D123" s="171">
        <f>SUMIFS(Recurrent!I$4:I$1763,Recurrent!$C$4:$C$1763,"Consolidated Salary",Recurrent!$A$4:$A$1763,Summary!$A116)</f>
        <v>24208000</v>
      </c>
      <c r="E123" s="171">
        <f>SUMIFS(Recurrent!J$4:J$1763,Recurrent!$C$4:$C$1763,"Consolidated Salary",Recurrent!$A$4:$A$1763,Summary!$A116)</f>
        <v>17634536</v>
      </c>
      <c r="F123" s="171">
        <f>SUMIFS(Recurrent!H$4:H$1763,Recurrent!$C$4:$C$1763,"Total Overhead Cost",Recurrent!$A$4:$A$1763,Summary!$A116)</f>
        <v>149950000</v>
      </c>
      <c r="G123" s="171">
        <f>SUMIFS(Recurrent!I$4:I$1763,Recurrent!$C$4:$C$1763,"Total Overhead Cost",Recurrent!$A$4:$A$1763,Summary!$A116)</f>
        <v>126050000</v>
      </c>
      <c r="H123" s="171">
        <f>SUMIFS(Recurrent!J$4:J$1763,Recurrent!$C$4:$C$1763,"Total Overhead Cost",Recurrent!$A$4:$A$1763,Summary!$A116)</f>
        <v>88887204</v>
      </c>
      <c r="I123" s="171">
        <f>SUMIFS(Capital!H$4:H$801,Capital!$C$4:$C$801,"Total",Capital!$A$4:$A$801,Summary!$A123)</f>
        <v>90000000</v>
      </c>
      <c r="J123" s="171">
        <f>SUMIFS(Capital!I$4:I$801,Capital!$C$4:$C$801,"Total",Capital!$A$4:$A$801,Summary!$A116)</f>
        <v>10000000</v>
      </c>
      <c r="K123" s="171">
        <f>SUMIFS(Capital!J$4:J$801,Capital!$C$4:$C$801,"Total",Capital!$A$4:$A$801,Summary!$A116)</f>
        <v>0</v>
      </c>
      <c r="L123" s="171">
        <v>436425340</v>
      </c>
    </row>
    <row r="124" spans="1:12">
      <c r="A124" s="453" t="s">
        <v>1540</v>
      </c>
      <c r="B124" s="37" t="s">
        <v>937</v>
      </c>
      <c r="C124" s="171">
        <f>SUMIFS(Recurrent!H$4:H$1763,Recurrent!$C$4:$C$1763,"Consolidated Salary",Recurrent!$A$4:$A$1763,Summary!$A117)</f>
        <v>2667365000</v>
      </c>
      <c r="D124" s="171">
        <f>SUMIFS(Recurrent!I$4:I$1763,Recurrent!$C$4:$C$1763,"Consolidated Salary",Recurrent!$A$4:$A$1763,Summary!$A117)</f>
        <v>2180500000</v>
      </c>
      <c r="E124" s="171">
        <f>SUMIFS(Recurrent!J$4:J$1763,Recurrent!$C$4:$C$1763,"Consolidated Salary",Recurrent!$A$4:$A$1763,Summary!$A117)</f>
        <v>1582450036</v>
      </c>
      <c r="F124" s="171">
        <f>SUMIFS(Recurrent!H$4:H$1763,Recurrent!$C$4:$C$1763,"Total Overhead Cost",Recurrent!$A$4:$A$1763,Summary!$A117)</f>
        <v>213500286.07999998</v>
      </c>
      <c r="G124" s="171">
        <f>SUMIFS(Recurrent!I$4:I$1763,Recurrent!$C$4:$C$1763,"Total Overhead Cost",Recurrent!$A$4:$A$1763,Summary!$A117)</f>
        <v>194542000</v>
      </c>
      <c r="H124" s="171">
        <f>SUMIFS(Recurrent!J$4:J$1763,Recurrent!$C$4:$C$1763,"Total Overhead Cost",Recurrent!$A$4:$A$1763,Summary!$A117)</f>
        <v>90302886.5</v>
      </c>
      <c r="I124" s="171">
        <f>SUMIFS(Capital!H$4:H$801,Capital!$C$4:$C$801,"Total",Capital!$A$4:$A$801,Summary!$A124)</f>
        <v>560000000</v>
      </c>
      <c r="J124" s="171">
        <f>SUMIFS(Capital!I$4:I$801,Capital!$C$4:$C$801,"Total",Capital!$A$4:$A$801,Summary!$A117)</f>
        <v>119000000</v>
      </c>
      <c r="K124" s="171">
        <f>SUMIFS(Capital!J$4:J$801,Capital!$C$4:$C$801,"Total",Capital!$A$4:$A$801,Summary!$A117)</f>
        <v>13812500</v>
      </c>
      <c r="L124" s="171">
        <v>2672685650</v>
      </c>
    </row>
    <row r="125" spans="1:12">
      <c r="A125" s="453" t="s">
        <v>1541</v>
      </c>
      <c r="B125" s="37" t="s">
        <v>986</v>
      </c>
      <c r="C125" s="171">
        <f>SUMIFS(Recurrent!H$4:H$1763,Recurrent!$C$4:$C$1763,"Consolidated Salary",Recurrent!$A$4:$A$1763,Summary!$A124)</f>
        <v>2413685650</v>
      </c>
      <c r="D125" s="171">
        <f>SUMIFS(Recurrent!I$4:I$1763,Recurrent!$C$4:$C$1763,"Consolidated Salary",Recurrent!$A$4:$A$1763,Summary!$A124)</f>
        <v>1905005000</v>
      </c>
      <c r="E125" s="171">
        <f>SUMIFS(Recurrent!J$4:J$1763,Recurrent!$C$4:$C$1763,"Consolidated Salary",Recurrent!$A$4:$A$1763,Summary!$A124)</f>
        <v>1157992433</v>
      </c>
      <c r="F125" s="171">
        <f>SUMIFS(Recurrent!H$4:H$1763,Recurrent!$C$4:$C$1763,"Total Overhead Cost",Recurrent!$A$4:$A$1763,Summary!$A124)</f>
        <v>259000000</v>
      </c>
      <c r="G125" s="171">
        <f>SUMIFS(Recurrent!I$4:I$1763,Recurrent!$C$4:$C$1763,"Total Overhead Cost",Recurrent!$A$4:$A$1763,Summary!$A124)</f>
        <v>185000000</v>
      </c>
      <c r="H125" s="171">
        <f>SUMIFS(Recurrent!J$4:J$1763,Recurrent!$C$4:$C$1763,"Total Overhead Cost",Recurrent!$A$4:$A$1763,Summary!$A124)</f>
        <v>90000000</v>
      </c>
      <c r="I125" s="171">
        <f>SUMIFS(Capital!H$4:H$801,Capital!$C$4:$C$801,"Total",Capital!$A$4:$A$801,Summary!$A125)</f>
        <v>150000000</v>
      </c>
      <c r="J125" s="171">
        <f>SUMIFS(Capital!I$4:I$801,Capital!$C$4:$C$801,"Total",Capital!$A$4:$A$801,Summary!$A124)</f>
        <v>817500000</v>
      </c>
      <c r="K125" s="171">
        <f>SUMIFS(Capital!J$4:J$801,Capital!$C$4:$C$801,"Total",Capital!$A$4:$A$801,Summary!$A124)</f>
        <v>107378175</v>
      </c>
      <c r="L125" s="171">
        <v>1405918830</v>
      </c>
    </row>
    <row r="126" spans="1:12">
      <c r="A126" s="453" t="s">
        <v>1542</v>
      </c>
      <c r="B126" s="37" t="s">
        <v>1553</v>
      </c>
      <c r="C126" s="171">
        <f>SUMIFS(Recurrent!H$4:H$1763,Recurrent!$C$4:$C$1763,"Consolidated Salary",Recurrent!$A$4:$A$1763,Summary!$A125)</f>
        <v>1365368830</v>
      </c>
      <c r="D126" s="171">
        <f>SUMIFS(Recurrent!I$4:I$1763,Recurrent!$C$4:$C$1763,"Consolidated Salary",Recurrent!$A$4:$A$1763,Summary!$A125)</f>
        <v>1039291000</v>
      </c>
      <c r="E126" s="171">
        <f>SUMIFS(Recurrent!J$4:J$1763,Recurrent!$C$4:$C$1763,"Consolidated Salary",Recurrent!$A$4:$A$1763,Summary!$A125)</f>
        <v>738942639</v>
      </c>
      <c r="F126" s="171">
        <f>SUMIFS(Recurrent!H$4:H$1763,Recurrent!$C$4:$C$1763,"Total Overhead Cost",Recurrent!$A$4:$A$1763,Summary!$A125)</f>
        <v>40550000</v>
      </c>
      <c r="G126" s="171">
        <f>SUMIFS(Recurrent!I$4:I$1763,Recurrent!$C$4:$C$1763,"Total Overhead Cost",Recurrent!$A$4:$A$1763,Summary!$A125)</f>
        <v>40550000</v>
      </c>
      <c r="H126" s="171">
        <f>SUMIFS(Recurrent!J$4:J$1763,Recurrent!$C$4:$C$1763,"Total Overhead Cost",Recurrent!$A$4:$A$1763,Summary!$A125)</f>
        <v>22250000</v>
      </c>
      <c r="I126" s="171">
        <f>SUMIFS(Capital!H$4:H$801,Capital!$C$4:$C$801,"Total",Capital!$A$4:$A$801,Summary!$A126)</f>
        <v>220000000</v>
      </c>
      <c r="J126" s="171">
        <f>SUMIFS(Capital!I$4:I$801,Capital!$C$4:$C$801,"Total",Capital!$A$4:$A$801,Summary!$A125)</f>
        <v>165000000</v>
      </c>
      <c r="K126" s="171">
        <f>SUMIFS(Capital!J$4:J$801,Capital!$C$4:$C$801,"Total",Capital!$A$4:$A$801,Summary!$A125)</f>
        <v>75677840</v>
      </c>
      <c r="L126" s="171">
        <v>832538069.99999988</v>
      </c>
    </row>
    <row r="127" spans="1:12">
      <c r="A127" s="453" t="s">
        <v>1543</v>
      </c>
      <c r="B127" s="37" t="s">
        <v>987</v>
      </c>
      <c r="C127" s="171">
        <f>SUMIFS(Recurrent!H$4:H$1763,Recurrent!$C$4:$C$1763,"Consolidated Salary",Recurrent!$A$4:$A$1763,Summary!$A126)</f>
        <v>806638069.99999988</v>
      </c>
      <c r="D127" s="171">
        <f>SUMIFS(Recurrent!I$4:I$1763,Recurrent!$C$4:$C$1763,"Consolidated Salary",Recurrent!$A$4:$A$1763,Summary!$A126)</f>
        <v>633839000</v>
      </c>
      <c r="E127" s="171">
        <f>SUMIFS(Recurrent!J$4:J$1763,Recurrent!$C$4:$C$1763,"Consolidated Salary",Recurrent!$A$4:$A$1763,Summary!$A126)</f>
        <v>459598965</v>
      </c>
      <c r="F127" s="171">
        <f>SUMIFS(Recurrent!H$4:H$1763,Recurrent!$C$4:$C$1763,"Total Overhead Cost",Recurrent!$A$4:$A$1763,Summary!$A126)</f>
        <v>25900000</v>
      </c>
      <c r="G127" s="171">
        <f>SUMIFS(Recurrent!I$4:I$1763,Recurrent!$C$4:$C$1763,"Total Overhead Cost",Recurrent!$A$4:$A$1763,Summary!$A126)</f>
        <v>29900000</v>
      </c>
      <c r="H127" s="171">
        <f>SUMIFS(Recurrent!J$4:J$1763,Recurrent!$C$4:$C$1763,"Total Overhead Cost",Recurrent!$A$4:$A$1763,Summary!$A126)</f>
        <v>2250000</v>
      </c>
      <c r="I127" s="171">
        <f>SUMIFS(Capital!H$4:H$801,Capital!$C$4:$C$801,"Total",Capital!$A$4:$A$801,Summary!$A127)</f>
        <v>80000000</v>
      </c>
      <c r="J127" s="171">
        <f>SUMIFS(Capital!I$4:I$801,Capital!$C$4:$C$801,"Total",Capital!$A$4:$A$801,Summary!$A126)</f>
        <v>100000000</v>
      </c>
      <c r="K127" s="171">
        <f>SUMIFS(Capital!J$4:J$801,Capital!$C$4:$C$801,"Total",Capital!$A$4:$A$801,Summary!$A126)</f>
        <v>49160627</v>
      </c>
      <c r="L127" s="171">
        <v>599853140</v>
      </c>
    </row>
    <row r="128" spans="1:12" ht="15" customHeight="1">
      <c r="A128" s="453" t="s">
        <v>1544</v>
      </c>
      <c r="B128" s="37" t="s">
        <v>988</v>
      </c>
      <c r="C128" s="171">
        <f>SUMIFS(Recurrent!H$4:H$1763,Recurrent!$C$4:$C$1763,"Consolidated Salary",Recurrent!$A$4:$A$1763,Summary!$A127)</f>
        <v>539098140</v>
      </c>
      <c r="D128" s="171">
        <f>SUMIFS(Recurrent!I$4:I$1763,Recurrent!$C$4:$C$1763,"Consolidated Salary",Recurrent!$A$4:$A$1763,Summary!$A127)</f>
        <v>477078000</v>
      </c>
      <c r="E128" s="171">
        <f>SUMIFS(Recurrent!J$4:J$1763,Recurrent!$C$4:$C$1763,"Consolidated Salary",Recurrent!$A$4:$A$1763,Summary!$A127)</f>
        <v>304198857</v>
      </c>
      <c r="F128" s="171">
        <f>SUMIFS(Recurrent!H$4:H$1763,Recurrent!$C$4:$C$1763,"Total Overhead Cost",Recurrent!$A$4:$A$1763,Summary!$A127)</f>
        <v>60755000</v>
      </c>
      <c r="G128" s="171">
        <f>SUMIFS(Recurrent!I$4:I$1763,Recurrent!$C$4:$C$1763,"Total Overhead Cost",Recurrent!$A$4:$A$1763,Summary!$A127)</f>
        <v>31550000</v>
      </c>
      <c r="H128" s="171">
        <f>SUMIFS(Recurrent!J$4:J$1763,Recurrent!$C$4:$C$1763,"Total Overhead Cost",Recurrent!$A$4:$A$1763,Summary!$A127)</f>
        <v>2250000</v>
      </c>
      <c r="I128" s="171">
        <f>SUMIFS(Capital!H$4:H$801,Capital!$C$4:$C$801,"Total",Capital!$A$4:$A$801,Summary!$A128)</f>
        <v>200000000</v>
      </c>
      <c r="J128" s="171">
        <f>SUMIFS(Capital!I$4:I$801,Capital!$C$4:$C$801,"Total",Capital!$A$4:$A$801,Summary!$A127)</f>
        <v>86000000</v>
      </c>
      <c r="K128" s="171">
        <f>SUMIFS(Capital!J$4:J$801,Capital!$C$4:$C$801,"Total",Capital!$A$4:$A$801,Summary!$A127)</f>
        <v>8438950</v>
      </c>
      <c r="L128" s="171">
        <v>615587170</v>
      </c>
    </row>
    <row r="129" spans="1:12">
      <c r="A129" s="452" t="s">
        <v>110</v>
      </c>
      <c r="B129" s="37" t="s">
        <v>989</v>
      </c>
      <c r="C129" s="171">
        <f>SUMIFS(Recurrent!H$4:H$1763,Recurrent!$C$4:$C$1763,"Consolidated Salary",Recurrent!$A$4:$A$1763,Summary!$A129)</f>
        <v>1076383000</v>
      </c>
      <c r="D129" s="171">
        <f>SUMIFS(Recurrent!I$4:I$1763,Recurrent!$C$4:$C$1763,"Consolidated Salary",Recurrent!$A$4:$A$1763,Summary!$A129)</f>
        <v>578530000</v>
      </c>
      <c r="E129" s="171">
        <f>SUMIFS(Recurrent!J$4:J$1763,Recurrent!$C$4:$C$1763,"Consolidated Salary",Recurrent!$A$4:$A$1763,Summary!$A129)</f>
        <v>366412346</v>
      </c>
      <c r="F129" s="171">
        <f>SUMIFS(Recurrent!H$4:H$1763,Recurrent!$C$4:$C$1763,"Total Overhead Cost",Recurrent!$A$4:$A$1763,Summary!$A129)</f>
        <v>296750000</v>
      </c>
      <c r="G129" s="171">
        <f>SUMIFS(Recurrent!I$4:I$1763,Recurrent!$C$4:$C$1763,"Total Overhead Cost",Recurrent!$A$4:$A$1763,Summary!$A129)</f>
        <v>316000000</v>
      </c>
      <c r="H129" s="171">
        <f>SUMIFS(Recurrent!J$4:J$1763,Recurrent!$C$4:$C$1763,"Total Overhead Cost",Recurrent!$A$4:$A$1763,Summary!$A129)</f>
        <v>212297555</v>
      </c>
      <c r="I129" s="171">
        <f>SUMIFS(Capital!H$4:H$801,Capital!$C$4:$C$801,"Total",Capital!$A$4:$A$801,Summary!$A129)</f>
        <v>2926000000</v>
      </c>
      <c r="J129" s="171">
        <f>SUMIFS(Capital!I$4:I$801,Capital!$C$4:$C$801,"Total",Capital!$A$4:$A$801,Summary!$A129)</f>
        <v>1840000000</v>
      </c>
      <c r="K129" s="171">
        <f>SUMIFS(Capital!J$4:J$801,Capital!$C$4:$C$801,"Total",Capital!$A$4:$A$801,Summary!$A129)</f>
        <v>1096139925</v>
      </c>
      <c r="L129" s="171">
        <v>1373133000</v>
      </c>
    </row>
    <row r="130" spans="1:12">
      <c r="A130" s="452" t="s">
        <v>118</v>
      </c>
      <c r="B130" s="455" t="s">
        <v>945</v>
      </c>
      <c r="C130" s="171">
        <f>SUMIFS(Recurrent!H$4:H$1763,Recurrent!$C$4:$C$1763,"Consolidated Salary",Recurrent!$A$4:$A$1763,Summary!$A130)</f>
        <v>0</v>
      </c>
      <c r="D130" s="171">
        <f>SUMIFS(Recurrent!I$4:I$1763,Recurrent!$C$4:$C$1763,"Consolidated Salary",Recurrent!$A$4:$A$1763,Summary!$A130)</f>
        <v>0</v>
      </c>
      <c r="E130" s="171">
        <f>SUMIFS(Recurrent!J$4:J$1763,Recurrent!$C$4:$C$1763,"Consolidated Salary",Recurrent!$A$4:$A$1763,Summary!$A130)</f>
        <v>0</v>
      </c>
      <c r="F130" s="171">
        <f>SUMIFS(Recurrent!H$4:H$1763,Recurrent!$C$4:$C$1763,"Total Overhead Cost",Recurrent!$A$4:$A$1763,Summary!$A130)</f>
        <v>600000</v>
      </c>
      <c r="G130" s="171">
        <f>SUMIFS(Recurrent!I$4:I$1763,Recurrent!$C$4:$C$1763,"Total Overhead Cost",Recurrent!$A$4:$A$1763,Summary!$A130)</f>
        <v>600000</v>
      </c>
      <c r="H130" s="171">
        <f>SUMIFS(Recurrent!J$4:J$1763,Recurrent!$C$4:$C$1763,"Total Overhead Cost",Recurrent!$A$4:$A$1763,Summary!$A130)</f>
        <v>450000</v>
      </c>
      <c r="I130" s="171">
        <f>SUMIFS(Capital!H$4:H$801,Capital!$C$4:$C$801,"Total",Capital!$A$4:$A$801,Summary!$A130)</f>
        <v>0</v>
      </c>
      <c r="J130" s="171">
        <f>SUMIFS(Capital!I$4:I$801,Capital!$C$4:$C$801,"Total",Capital!$A$4:$A$801,Summary!$A130)</f>
        <v>0</v>
      </c>
      <c r="K130" s="171">
        <f>SUMIFS(Capital!J$4:J$801,Capital!$C$4:$C$801,"Total",Capital!$A$4:$A$801,Summary!$A130)</f>
        <v>0</v>
      </c>
      <c r="L130" s="171">
        <v>600000</v>
      </c>
    </row>
    <row r="131" spans="1:12">
      <c r="A131" s="452" t="s">
        <v>119</v>
      </c>
      <c r="B131" s="455" t="s">
        <v>1001</v>
      </c>
      <c r="C131" s="171">
        <f>SUMIFS(Recurrent!H$4:H$1763,Recurrent!$C$4:$C$1763,"Consolidated Salary",Recurrent!$A$4:$A$1763,Summary!$A131)</f>
        <v>0</v>
      </c>
      <c r="D131" s="171">
        <f>SUMIFS(Recurrent!I$4:I$1763,Recurrent!$C$4:$C$1763,"Consolidated Salary",Recurrent!$A$4:$A$1763,Summary!$A131)</f>
        <v>0</v>
      </c>
      <c r="E131" s="171">
        <f>SUMIFS(Recurrent!J$4:J$1763,Recurrent!$C$4:$C$1763,"Consolidated Salary",Recurrent!$A$4:$A$1763,Summary!$A131)</f>
        <v>0</v>
      </c>
      <c r="F131" s="171">
        <f>SUMIFS(Recurrent!H$4:H$1763,Recurrent!$C$4:$C$1763,"Total Overhead Cost",Recurrent!$A$4:$A$1763,Summary!$A131)</f>
        <v>600000</v>
      </c>
      <c r="G131" s="171">
        <f>SUMIFS(Recurrent!I$4:I$1763,Recurrent!$C$4:$C$1763,"Total Overhead Cost",Recurrent!$A$4:$A$1763,Summary!$A131)</f>
        <v>600000</v>
      </c>
      <c r="H131" s="171">
        <f>SUMIFS(Recurrent!J$4:J$1763,Recurrent!$C$4:$C$1763,"Total Overhead Cost",Recurrent!$A$4:$A$1763,Summary!$A131)</f>
        <v>450000</v>
      </c>
      <c r="I131" s="171">
        <f>SUMIFS(Capital!H$4:H$801,Capital!$C$4:$C$801,"Total",Capital!$A$4:$A$801,Summary!$A131)</f>
        <v>0</v>
      </c>
      <c r="J131" s="171">
        <f>SUMIFS(Capital!I$4:I$801,Capital!$C$4:$C$801,"Total",Capital!$A$4:$A$801,Summary!$A131)</f>
        <v>0</v>
      </c>
      <c r="K131" s="171">
        <f>SUMIFS(Capital!J$4:J$801,Capital!$C$4:$C$801,"Total",Capital!$A$4:$A$801,Summary!$A131)</f>
        <v>0</v>
      </c>
      <c r="L131" s="171">
        <v>600000</v>
      </c>
    </row>
    <row r="132" spans="1:12">
      <c r="A132" s="452" t="s">
        <v>145</v>
      </c>
      <c r="B132" s="37" t="s">
        <v>946</v>
      </c>
      <c r="C132" s="171">
        <f>SUMIFS(Recurrent!H$4:H$1763,Recurrent!$C$4:$C$1763,"Consolidated Salary",Recurrent!$A$4:$A$1763,Summary!$A132)</f>
        <v>0</v>
      </c>
      <c r="D132" s="171">
        <f>SUMIFS(Recurrent!I$4:I$1763,Recurrent!$C$4:$C$1763,"Consolidated Salary",Recurrent!$A$4:$A$1763,Summary!$A132)</f>
        <v>0</v>
      </c>
      <c r="E132" s="171">
        <f>SUMIFS(Recurrent!J$4:J$1763,Recurrent!$C$4:$C$1763,"Consolidated Salary",Recurrent!$A$4:$A$1763,Summary!$A132)</f>
        <v>0</v>
      </c>
      <c r="F132" s="171">
        <f>SUMIFS(Recurrent!H$4:H$1763,Recurrent!$C$4:$C$1763,"Total Overhead Cost",Recurrent!$A$4:$A$1763,Summary!$A132)</f>
        <v>100200000</v>
      </c>
      <c r="G132" s="171">
        <f>SUMIFS(Recurrent!I$4:I$1763,Recurrent!$C$4:$C$1763,"Total Overhead Cost",Recurrent!$A$4:$A$1763,Summary!$A132)</f>
        <v>108200000</v>
      </c>
      <c r="H132" s="171">
        <f>SUMIFS(Recurrent!J$4:J$1763,Recurrent!$C$4:$C$1763,"Total Overhead Cost",Recurrent!$A$4:$A$1763,Summary!$A132)</f>
        <v>36145000</v>
      </c>
      <c r="I132" s="171">
        <f>SUMIFS(Capital!H$4:H$801,Capital!$C$4:$C$801,"Total",Capital!$A$4:$A$801,Summary!$A132)</f>
        <v>383000000.11000001</v>
      </c>
      <c r="J132" s="171">
        <f>SUMIFS(Capital!I$4:I$801,Capital!$C$4:$C$801,"Total",Capital!$A$4:$A$801,Summary!$A132)</f>
        <v>561349000</v>
      </c>
      <c r="K132" s="171">
        <f>SUMIFS(Capital!J$4:J$801,Capital!$C$4:$C$801,"Total",Capital!$A$4:$A$801,Summary!$A132)</f>
        <v>70608462</v>
      </c>
      <c r="L132" s="171">
        <v>100200000</v>
      </c>
    </row>
    <row r="133" spans="1:12">
      <c r="A133" s="452" t="s">
        <v>139</v>
      </c>
      <c r="B133" s="37" t="s">
        <v>947</v>
      </c>
      <c r="C133" s="171">
        <f>SUMIFS(Recurrent!H$4:H$1763,Recurrent!$C$4:$C$1763,"Consolidated Salary",Recurrent!$A$4:$A$1763,Summary!$A133)</f>
        <v>4303762400</v>
      </c>
      <c r="D133" s="171">
        <f>SUMIFS(Recurrent!I$4:I$1763,Recurrent!$C$4:$C$1763,"Consolidated Salary",Recurrent!$A$4:$A$1763,Summary!$A133)</f>
        <v>3660140000</v>
      </c>
      <c r="E133" s="171">
        <f>SUMIFS(Recurrent!J$4:J$1763,Recurrent!$C$4:$C$1763,"Consolidated Salary",Recurrent!$A$4:$A$1763,Summary!$A133)</f>
        <v>2680392602</v>
      </c>
      <c r="F133" s="171">
        <f>SUMIFS(Recurrent!H$4:H$1763,Recurrent!$C$4:$C$1763,"Total Overhead Cost",Recurrent!$A$4:$A$1763,Summary!$A133)</f>
        <v>166420000</v>
      </c>
      <c r="G133" s="171">
        <f>SUMIFS(Recurrent!I$4:I$1763,Recurrent!$C$4:$C$1763,"Total Overhead Cost",Recurrent!$A$4:$A$1763,Summary!$A133)</f>
        <v>177420000</v>
      </c>
      <c r="H133" s="171">
        <f>SUMIFS(Recurrent!J$4:J$1763,Recurrent!$C$4:$C$1763,"Total Overhead Cost",Recurrent!$A$4:$A$1763,Summary!$A133)</f>
        <v>70182570</v>
      </c>
      <c r="I133" s="171">
        <f>SUMIFS(Capital!H$4:H$801,Capital!$C$4:$C$801,"Total",Capital!$A$4:$A$801,Summary!$A133)</f>
        <v>150000000</v>
      </c>
      <c r="J133" s="171">
        <f>SUMIFS(Capital!I$4:I$801,Capital!$C$4:$C$801,"Total",Capital!$A$4:$A$801,Summary!$A133)</f>
        <v>150000000</v>
      </c>
      <c r="K133" s="171">
        <f>SUMIFS(Capital!J$4:J$801,Capital!$C$4:$C$801,"Total",Capital!$A$4:$A$801,Summary!$A133)</f>
        <v>26539000</v>
      </c>
      <c r="L133" s="171">
        <v>4470182400</v>
      </c>
    </row>
    <row r="134" spans="1:12">
      <c r="A134" s="452" t="s">
        <v>120</v>
      </c>
      <c r="B134" s="37" t="s">
        <v>948</v>
      </c>
      <c r="C134" s="171">
        <f>SUMIFS(Recurrent!H$4:H$1763,Recurrent!$C$4:$C$1763,"Consolidated Salary",Recurrent!$A$4:$A$1763,Summary!$A134)</f>
        <v>1150121810.97</v>
      </c>
      <c r="D134" s="171">
        <f>SUMIFS(Recurrent!I$4:I$1763,Recurrent!$C$4:$C$1763,"Consolidated Salary",Recurrent!$A$4:$A$1763,Summary!$A134)</f>
        <v>872392000</v>
      </c>
      <c r="E134" s="171">
        <f>SUMIFS(Recurrent!J$4:J$1763,Recurrent!$C$4:$C$1763,"Consolidated Salary",Recurrent!$A$4:$A$1763,Summary!$A134)</f>
        <v>625951452</v>
      </c>
      <c r="F134" s="171">
        <f>SUMIFS(Recurrent!H$4:H$1763,Recurrent!$C$4:$C$1763,"Total Overhead Cost",Recurrent!$A$4:$A$1763,Summary!$A134)</f>
        <v>182000000</v>
      </c>
      <c r="G134" s="171">
        <f>SUMIFS(Recurrent!I$4:I$1763,Recurrent!$C$4:$C$1763,"Total Overhead Cost",Recurrent!$A$4:$A$1763,Summary!$A134)</f>
        <v>252000000</v>
      </c>
      <c r="H134" s="171">
        <f>SUMIFS(Recurrent!J$4:J$1763,Recurrent!$C$4:$C$1763,"Total Overhead Cost",Recurrent!$A$4:$A$1763,Summary!$A134)</f>
        <v>100529325</v>
      </c>
      <c r="I134" s="171">
        <f>SUMIFS(Capital!H$4:H$801,Capital!$C$4:$C$801,"Total",Capital!$A$4:$A$801,Summary!$A134)</f>
        <v>448000000</v>
      </c>
      <c r="J134" s="171">
        <f>SUMIFS(Capital!I$4:I$801,Capital!$C$4:$C$801,"Total",Capital!$A$4:$A$801,Summary!$A134)</f>
        <v>1395000000</v>
      </c>
      <c r="K134" s="171">
        <f>SUMIFS(Capital!J$4:J$801,Capital!$C$4:$C$801,"Total",Capital!$A$4:$A$801,Summary!$A134)</f>
        <v>402982177</v>
      </c>
      <c r="L134" s="171">
        <v>1332121810.97</v>
      </c>
    </row>
    <row r="135" spans="1:12">
      <c r="A135" s="452" t="s">
        <v>142</v>
      </c>
      <c r="B135" s="37" t="s">
        <v>990</v>
      </c>
      <c r="C135" s="171">
        <f>SUMIFS(Recurrent!H$4:H$1763,Recurrent!$C$4:$C$1763,"Consolidated Salary",Recurrent!$A$4:$A$1763,Summary!$A135)</f>
        <v>268613800</v>
      </c>
      <c r="D135" s="171">
        <f>SUMIFS(Recurrent!I$4:I$1763,Recurrent!$C$4:$C$1763,"Consolidated Salary",Recurrent!$A$4:$A$1763,Summary!$A135)</f>
        <v>221867000</v>
      </c>
      <c r="E135" s="171">
        <f>SUMIFS(Recurrent!J$4:J$1763,Recurrent!$C$4:$C$1763,"Consolidated Salary",Recurrent!$A$4:$A$1763,Summary!$A135)</f>
        <v>153011229</v>
      </c>
      <c r="F135" s="171">
        <f>SUMIFS(Recurrent!H$4:H$1763,Recurrent!$C$4:$C$1763,"Total Overhead Cost",Recurrent!$A$4:$A$1763,Summary!$A135)</f>
        <v>58000000</v>
      </c>
      <c r="G135" s="171">
        <f>SUMIFS(Recurrent!I$4:I$1763,Recurrent!$C$4:$C$1763,"Total Overhead Cost",Recurrent!$A$4:$A$1763,Summary!$A135)</f>
        <v>68000000</v>
      </c>
      <c r="H135" s="171">
        <f>SUMIFS(Recurrent!J$4:J$1763,Recurrent!$C$4:$C$1763,"Total Overhead Cost",Recurrent!$A$4:$A$1763,Summary!$A135)</f>
        <v>21136390.449999999</v>
      </c>
      <c r="I135" s="171">
        <f>SUMIFS(Capital!H$4:H$801,Capital!$C$4:$C$801,"Total",Capital!$A$4:$A$801,Summary!$A135)</f>
        <v>161000000</v>
      </c>
      <c r="J135" s="171">
        <f>SUMIFS(Capital!I$4:I$801,Capital!$C$4:$C$801,"Total",Capital!$A$4:$A$801,Summary!$A135)</f>
        <v>182000000</v>
      </c>
      <c r="K135" s="171">
        <f>SUMIFS(Capital!J$4:J$801,Capital!$C$4:$C$801,"Total",Capital!$A$4:$A$801,Summary!$A135)</f>
        <v>52281988</v>
      </c>
      <c r="L135" s="171">
        <v>326613800</v>
      </c>
    </row>
    <row r="136" spans="1:12">
      <c r="A136" s="452" t="s">
        <v>149</v>
      </c>
      <c r="B136" s="37" t="s">
        <v>991</v>
      </c>
      <c r="C136" s="171">
        <f>SUMIFS(Recurrent!H$4:H$1763,Recurrent!$C$4:$C$1763,"Consolidated Salary",Recurrent!$A$4:$A$1763,Summary!$A136)</f>
        <v>147126000</v>
      </c>
      <c r="D136" s="171">
        <f>SUMIFS(Recurrent!I$4:I$1763,Recurrent!$C$4:$C$1763,"Consolidated Salary",Recurrent!$A$4:$A$1763,Summary!$A136)</f>
        <v>130200000</v>
      </c>
      <c r="E136" s="171">
        <f>SUMIFS(Recurrent!J$4:J$1763,Recurrent!$C$4:$C$1763,"Consolidated Salary",Recurrent!$A$4:$A$1763,Summary!$A136)</f>
        <v>95063532</v>
      </c>
      <c r="F136" s="171">
        <f>SUMIFS(Recurrent!H$4:H$1763,Recurrent!$C$4:$C$1763,"Total Overhead Cost",Recurrent!$A$4:$A$1763,Summary!$A136)</f>
        <v>50540000</v>
      </c>
      <c r="G136" s="171">
        <f>SUMIFS(Recurrent!I$4:I$1763,Recurrent!$C$4:$C$1763,"Total Overhead Cost",Recurrent!$A$4:$A$1763,Summary!$A136)</f>
        <v>56540000</v>
      </c>
      <c r="H136" s="171">
        <f>SUMIFS(Recurrent!J$4:J$1763,Recurrent!$C$4:$C$1763,"Total Overhead Cost",Recurrent!$A$4:$A$1763,Summary!$A136)</f>
        <v>19089000</v>
      </c>
      <c r="I136" s="171">
        <f>SUMIFS(Capital!H$4:H$801,Capital!$C$4:$C$801,"Total",Capital!$A$4:$A$801,Summary!$A136)</f>
        <v>117000000</v>
      </c>
      <c r="J136" s="171">
        <f>SUMIFS(Capital!I$4:I$801,Capital!$C$4:$C$801,"Total",Capital!$A$4:$A$801,Summary!$A136)</f>
        <v>146000000</v>
      </c>
      <c r="K136" s="171">
        <f>SUMIFS(Capital!J$4:J$801,Capital!$C$4:$C$801,"Total",Capital!$A$4:$A$801,Summary!$A136)</f>
        <v>0</v>
      </c>
      <c r="L136" s="171">
        <v>197666000</v>
      </c>
    </row>
    <row r="137" spans="1:12">
      <c r="A137" s="452" t="s">
        <v>741</v>
      </c>
      <c r="B137" s="37" t="s">
        <v>1552</v>
      </c>
      <c r="C137" s="171">
        <f>SUMIFS(Recurrent!H$4:H$1763,Recurrent!$C$4:$C$1763,"Consolidated Salary",Recurrent!$A$4:$A$1763,Summary!$A137)</f>
        <v>0</v>
      </c>
      <c r="D137" s="171">
        <f>SUMIFS(Recurrent!I$4:I$1763,Recurrent!$C$4:$C$1763,"Consolidated Salary",Recurrent!$A$4:$A$1763,Summary!$A137)</f>
        <v>0</v>
      </c>
      <c r="E137" s="171">
        <f>SUMIFS(Recurrent!J$4:J$1763,Recurrent!$C$4:$C$1763,"Consolidated Salary",Recurrent!$A$4:$A$1763,Summary!$A137)</f>
        <v>0</v>
      </c>
      <c r="F137" s="171">
        <f>SUMIFS(Recurrent!H$4:H$1763,Recurrent!$C$4:$C$1763,"Total Overhead Cost",Recurrent!$A$4:$A$1763,Summary!$A137)</f>
        <v>1500000</v>
      </c>
      <c r="G137" s="171">
        <f>SUMIFS(Recurrent!I$4:I$1763,Recurrent!$C$4:$C$1763,"Total Overhead Cost",Recurrent!$A$4:$A$1763,Summary!$A137)</f>
        <v>1500000</v>
      </c>
      <c r="H137" s="171">
        <f>SUMIFS(Recurrent!J$4:J$1763,Recurrent!$C$4:$C$1763,"Total Overhead Cost",Recurrent!$A$4:$A$1763,Summary!$A137)</f>
        <v>1125000</v>
      </c>
      <c r="I137" s="171">
        <f>SUMIFS(Capital!H$4:H$801,Capital!$C$4:$C$801,"Total",Capital!$A$4:$A$801,Summary!$A137)</f>
        <v>0</v>
      </c>
      <c r="J137" s="171">
        <f>SUMIFS(Capital!I$4:I$801,Capital!$C$4:$C$801,"Total",Capital!$A$4:$A$801,Summary!$A137)</f>
        <v>0</v>
      </c>
      <c r="K137" s="171">
        <f>SUMIFS(Capital!J$4:J$801,Capital!$C$4:$C$801,"Total",Capital!$A$4:$A$801,Summary!$A137)</f>
        <v>0</v>
      </c>
      <c r="L137" s="171">
        <v>1500000</v>
      </c>
    </row>
    <row r="138" spans="1:12">
      <c r="A138" s="452" t="s">
        <v>213</v>
      </c>
      <c r="B138" s="37" t="s">
        <v>992</v>
      </c>
      <c r="C138" s="171">
        <f>SUMIFS(Recurrent!H$4:H$1763,Recurrent!$C$4:$C$1763,"Consolidated Salary",Recurrent!$A$4:$A$1763,Summary!$A138)</f>
        <v>623595000</v>
      </c>
      <c r="D138" s="171">
        <f>SUMIFS(Recurrent!I$4:I$1763,Recurrent!$C$4:$C$1763,"Consolidated Salary",Recurrent!$A$4:$A$1763,Summary!$A138)</f>
        <v>443595000</v>
      </c>
      <c r="E138" s="171">
        <f>SUMIFS(Recurrent!J$4:J$1763,Recurrent!$C$4:$C$1763,"Consolidated Salary",Recurrent!$A$4:$A$1763,Summary!$A138)</f>
        <v>324004647</v>
      </c>
      <c r="F138" s="171">
        <f>SUMIFS(Recurrent!H$4:H$1763,Recurrent!$C$4:$C$1763,"Total Overhead Cost",Recurrent!$A$4:$A$1763,Summary!$A138)</f>
        <v>155900000</v>
      </c>
      <c r="G138" s="171">
        <f>SUMIFS(Recurrent!I$4:I$1763,Recurrent!$C$4:$C$1763,"Total Overhead Cost",Recurrent!$A$4:$A$1763,Summary!$A138)</f>
        <v>162900000</v>
      </c>
      <c r="H138" s="171">
        <f>SUMIFS(Recurrent!J$4:J$1763,Recurrent!$C$4:$C$1763,"Total Overhead Cost",Recurrent!$A$4:$A$1763,Summary!$A138)</f>
        <v>69300000</v>
      </c>
      <c r="I138" s="171">
        <f>SUMIFS(Capital!H$4:H$801,Capital!$C$4:$C$801,"Total",Capital!$A$4:$A$801,Summary!$A138)</f>
        <v>179000000</v>
      </c>
      <c r="J138" s="171">
        <f>SUMIFS(Capital!I$4:I$801,Capital!$C$4:$C$801,"Total",Capital!$A$4:$A$801,Summary!$A138)</f>
        <v>200000000</v>
      </c>
      <c r="K138" s="171">
        <f>SUMIFS(Capital!J$4:J$801,Capital!$C$4:$C$801,"Total",Capital!$A$4:$A$801,Summary!$A138)</f>
        <v>51580000</v>
      </c>
      <c r="L138" s="171">
        <v>779495000</v>
      </c>
    </row>
    <row r="139" spans="1:12">
      <c r="A139" s="452" t="s">
        <v>154</v>
      </c>
      <c r="B139" s="37" t="s">
        <v>157</v>
      </c>
      <c r="C139" s="171">
        <f>SUMIFS(Recurrent!H$4:H$1763,Recurrent!$C$4:$C$1763,"Consolidated Salary",Recurrent!$A$4:$A$1763,Summary!$A139)</f>
        <v>81263950</v>
      </c>
      <c r="D139" s="171">
        <f>SUMIFS(Recurrent!I$4:I$1763,Recurrent!$C$4:$C$1763,"Consolidated Salary",Recurrent!$A$4:$A$1763,Summary!$A139)</f>
        <v>71915000</v>
      </c>
      <c r="E139" s="171">
        <f>SUMIFS(Recurrent!J$4:J$1763,Recurrent!$C$4:$C$1763,"Consolidated Salary",Recurrent!$A$4:$A$1763,Summary!$A139)</f>
        <v>46900953</v>
      </c>
      <c r="F139" s="171">
        <f>SUMIFS(Recurrent!H$4:H$1763,Recurrent!$C$4:$C$1763,"Total Overhead Cost",Recurrent!$A$4:$A$1763,Summary!$A139)</f>
        <v>7370000</v>
      </c>
      <c r="G139" s="171">
        <f>SUMIFS(Recurrent!I$4:I$1763,Recurrent!$C$4:$C$1763,"Total Overhead Cost",Recurrent!$A$4:$A$1763,Summary!$A139)</f>
        <v>7370000</v>
      </c>
      <c r="H139" s="171">
        <f>SUMIFS(Recurrent!J$4:J$1763,Recurrent!$C$4:$C$1763,"Total Overhead Cost",Recurrent!$A$4:$A$1763,Summary!$A139)</f>
        <v>1800000</v>
      </c>
      <c r="I139" s="171">
        <f>SUMIFS(Capital!H$4:H$801,Capital!$C$4:$C$801,"Total",Capital!$A$4:$A$801,Summary!$A139)</f>
        <v>20000000</v>
      </c>
      <c r="J139" s="171">
        <f>SUMIFS(Capital!I$4:I$801,Capital!$C$4:$C$801,"Total",Capital!$A$4:$A$801,Summary!$A139)</f>
        <v>20000000</v>
      </c>
      <c r="K139" s="171">
        <f>SUMIFS(Capital!J$4:J$801,Capital!$C$4:$C$801,"Total",Capital!$A$4:$A$801,Summary!$A139)</f>
        <v>0</v>
      </c>
      <c r="L139" s="171">
        <v>88633950</v>
      </c>
    </row>
    <row r="140" spans="1:12">
      <c r="A140" s="452" t="s">
        <v>151</v>
      </c>
      <c r="B140" s="37" t="s">
        <v>950</v>
      </c>
      <c r="C140" s="171">
        <f>SUMIFS(Recurrent!H$4:H$1763,Recurrent!$C$4:$C$1763,"Consolidated Salary",Recurrent!$A$4:$A$1763,Summary!$A140)</f>
        <v>0</v>
      </c>
      <c r="D140" s="171">
        <f>SUMIFS(Recurrent!I$4:I$1763,Recurrent!$C$4:$C$1763,"Consolidated Salary",Recurrent!$A$4:$A$1763,Summary!$A140)</f>
        <v>0</v>
      </c>
      <c r="E140" s="171">
        <f>SUMIFS(Recurrent!J$4:J$1763,Recurrent!$C$4:$C$1763,"Consolidated Salary",Recurrent!$A$4:$A$1763,Summary!$A140)</f>
        <v>0</v>
      </c>
      <c r="F140" s="171">
        <f>SUMIFS(Recurrent!H$4:H$1763,Recurrent!$C$4:$C$1763,"Total Overhead Cost",Recurrent!$A$4:$A$1763,Summary!$A140)</f>
        <v>6200000</v>
      </c>
      <c r="G140" s="171">
        <f>SUMIFS(Recurrent!I$4:I$1763,Recurrent!$C$4:$C$1763,"Total Overhead Cost",Recurrent!$A$4:$A$1763,Summary!$A140)</f>
        <v>6200000</v>
      </c>
      <c r="H140" s="171">
        <f>SUMIFS(Recurrent!J$4:J$1763,Recurrent!$C$4:$C$1763,"Total Overhead Cost",Recurrent!$A$4:$A$1763,Summary!$A140)</f>
        <v>975000</v>
      </c>
      <c r="I140" s="171">
        <f>SUMIFS(Capital!H$4:H$801,Capital!$C$4:$C$801,"Total",Capital!$A$4:$A$801,Summary!$A140)</f>
        <v>20000000</v>
      </c>
      <c r="J140" s="171">
        <f>SUMIFS(Capital!I$4:I$801,Capital!$C$4:$C$801,"Total",Capital!$A$4:$A$801,Summary!$A140)</f>
        <v>20000000</v>
      </c>
      <c r="K140" s="171">
        <f>SUMIFS(Capital!J$4:J$801,Capital!$C$4:$C$801,"Total",Capital!$A$4:$A$801,Summary!$A140)</f>
        <v>0</v>
      </c>
      <c r="L140" s="171">
        <v>6200000</v>
      </c>
    </row>
    <row r="141" spans="1:12">
      <c r="A141" s="453" t="s">
        <v>769</v>
      </c>
      <c r="B141" s="37" t="s">
        <v>232</v>
      </c>
      <c r="C141" s="171">
        <f>SUMIFS(Recurrent!H$4:H$1763,Recurrent!$C$4:$C$1763,"Consolidated Salary",Recurrent!$A$4:$A$1763,Summary!$A141)</f>
        <v>330862870</v>
      </c>
      <c r="D141" s="171">
        <f>SUMIFS(Recurrent!I$4:I$1763,Recurrent!$C$4:$C$1763,"Consolidated Salary",Recurrent!$A$4:$A$1763,Summary!$A141)</f>
        <v>297799000</v>
      </c>
      <c r="E141" s="171">
        <f>SUMIFS(Recurrent!J$4:J$1763,Recurrent!$C$4:$C$1763,"Consolidated Salary",Recurrent!$A$4:$A$1763,Summary!$A141)</f>
        <v>215471183</v>
      </c>
      <c r="F141" s="171">
        <f>SUMIFS(Recurrent!H$4:H$1763,Recurrent!$C$4:$C$1763,"Total Overhead Cost",Recurrent!$A$4:$A$1763,Summary!$A141)</f>
        <v>70000000</v>
      </c>
      <c r="G141" s="171">
        <f>SUMIFS(Recurrent!I$4:I$1763,Recurrent!$C$4:$C$1763,"Total Overhead Cost",Recurrent!$A$4:$A$1763,Summary!$A141)</f>
        <v>100000000</v>
      </c>
      <c r="H141" s="171">
        <f>SUMIFS(Recurrent!J$4:J$1763,Recurrent!$C$4:$C$1763,"Total Overhead Cost",Recurrent!$A$4:$A$1763,Summary!$A141)</f>
        <v>42525000</v>
      </c>
      <c r="I141" s="171">
        <f>SUMIFS(Capital!H$4:H$801,Capital!$C$4:$C$801,"Total",Capital!$A$4:$A$801,Summary!$A141)</f>
        <v>100000000</v>
      </c>
      <c r="J141" s="171">
        <f>SUMIFS(Capital!I$4:I$801,Capital!$C$4:$C$801,"Total",Capital!$A$4:$A$801,Summary!$A141)</f>
        <v>130000000</v>
      </c>
      <c r="K141" s="171">
        <f>SUMIFS(Capital!J$4:J$801,Capital!$C$4:$C$801,"Total",Capital!$A$4:$A$801,Summary!$A141)</f>
        <v>0</v>
      </c>
      <c r="L141" s="171">
        <v>400862870</v>
      </c>
    </row>
    <row r="142" spans="1:12">
      <c r="A142" s="452" t="s">
        <v>755</v>
      </c>
      <c r="B142" s="296" t="s">
        <v>1517</v>
      </c>
      <c r="C142" s="171">
        <f>SUMIFS(Recurrent!H$4:H$1763,Recurrent!$C$4:$C$1763,"Consolidated Salary",Recurrent!$A$4:$A$1763,Summary!$A142)</f>
        <v>73069190</v>
      </c>
      <c r="D142" s="171">
        <f>SUMIFS(Recurrent!I$4:I$1763,Recurrent!$C$4:$C$1763,"Consolidated Salary",Recurrent!$A$4:$A$1763,Summary!$A142)</f>
        <v>64663000</v>
      </c>
      <c r="E142" s="171">
        <f>SUMIFS(Recurrent!J$4:J$1763,Recurrent!$C$4:$C$1763,"Consolidated Salary",Recurrent!$A$4:$A$1763,Summary!$A142)</f>
        <v>39894224</v>
      </c>
      <c r="F142" s="171">
        <f>SUMIFS(Recurrent!H$4:H$1763,Recurrent!$C$4:$C$1763,"Total Overhead Cost",Recurrent!$A$4:$A$1763,Summary!$A142)</f>
        <v>12000000</v>
      </c>
      <c r="G142" s="171">
        <f>SUMIFS(Recurrent!I$4:I$1763,Recurrent!$C$4:$C$1763,"Total Overhead Cost",Recurrent!$A$4:$A$1763,Summary!$A142)</f>
        <v>12000000</v>
      </c>
      <c r="H142" s="171">
        <f>SUMIFS(Recurrent!J$4:J$1763,Recurrent!$C$4:$C$1763,"Total Overhead Cost",Recurrent!$A$4:$A$1763,Summary!$A142)</f>
        <v>9000000</v>
      </c>
      <c r="I142" s="171">
        <f>SUMIFS(Capital!H$4:H$801,Capital!$C$4:$C$801,"Total",Capital!$A$4:$A$801,Summary!$A142)</f>
        <v>20000000</v>
      </c>
      <c r="J142" s="171">
        <f>SUMIFS(Capital!I$4:I$801,Capital!$C$4:$C$801,"Total",Capital!$A$4:$A$801,Summary!$A142)</f>
        <v>20000000</v>
      </c>
      <c r="K142" s="171">
        <f>SUMIFS(Capital!J$4:J$801,Capital!$C$4:$C$801,"Total",Capital!$A$4:$A$801,Summary!$A142)</f>
        <v>0</v>
      </c>
      <c r="L142" s="171">
        <v>85069190</v>
      </c>
    </row>
    <row r="143" spans="1:12">
      <c r="A143" s="453" t="s">
        <v>832</v>
      </c>
      <c r="B143" s="296" t="s">
        <v>952</v>
      </c>
      <c r="C143" s="171">
        <f>SUMIFS(Recurrent!H$4:H$1763,Recurrent!$C$4:$C$1763,"Consolidated Salary",Recurrent!$A$4:$A$1763,Summary!$A143)</f>
        <v>263917150</v>
      </c>
      <c r="D143" s="171">
        <f>SUMIFS(Recurrent!I$4:I$1763,Recurrent!$C$4:$C$1763,"Consolidated Salary",Recurrent!$A$4:$A$1763,Summary!$A143)</f>
        <v>233555000</v>
      </c>
      <c r="E143" s="171">
        <f>SUMIFS(Recurrent!J$4:J$1763,Recurrent!$C$4:$C$1763,"Consolidated Salary",Recurrent!$A$4:$A$1763,Summary!$A143)</f>
        <v>166826362</v>
      </c>
      <c r="F143" s="171">
        <f>SUMIFS(Recurrent!H$4:H$1763,Recurrent!$C$4:$C$1763,"Total Overhead Cost",Recurrent!$A$4:$A$1763,Summary!$A143)</f>
        <v>0</v>
      </c>
      <c r="G143" s="171">
        <f>SUMIFS(Recurrent!I$4:I$1763,Recurrent!$C$4:$C$1763,"Total Overhead Cost",Recurrent!$A$4:$A$1763,Summary!$A143)</f>
        <v>0</v>
      </c>
      <c r="H143" s="171">
        <f>SUMIFS(Recurrent!J$4:J$1763,Recurrent!$C$4:$C$1763,"Total Overhead Cost",Recurrent!$A$4:$A$1763,Summary!$A143)</f>
        <v>0</v>
      </c>
      <c r="I143" s="171">
        <f>SUMIFS(Capital!H$4:H$801,Capital!$C$4:$C$801,"Total",Capital!$A$4:$A$801,Summary!$A143)</f>
        <v>0</v>
      </c>
      <c r="J143" s="171">
        <f>SUMIFS(Capital!I$4:I$801,Capital!$C$4:$C$801,"Total",Capital!$A$4:$A$801,Summary!$A143)</f>
        <v>0</v>
      </c>
      <c r="K143" s="171">
        <f>SUMIFS(Capital!J$4:J$801,Capital!$C$4:$C$801,"Total",Capital!$A$4:$A$801,Summary!$A143)</f>
        <v>0</v>
      </c>
      <c r="L143" s="171">
        <v>263917150</v>
      </c>
    </row>
    <row r="144" spans="1:12" s="166" customFormat="1">
      <c r="A144" s="470"/>
      <c r="B144" s="166" t="s">
        <v>26</v>
      </c>
      <c r="C144" s="163">
        <f>SUM(C5:C143)</f>
        <v>29386790819.84</v>
      </c>
      <c r="D144" s="163">
        <f t="shared" ref="D144:K144" si="0">SUM(D5:D143)</f>
        <v>23717812000</v>
      </c>
      <c r="E144" s="163">
        <f t="shared" si="0"/>
        <v>16028299490</v>
      </c>
      <c r="F144" s="163">
        <f t="shared" si="0"/>
        <v>28408510262.080002</v>
      </c>
      <c r="G144" s="163">
        <f t="shared" si="0"/>
        <v>28438155000</v>
      </c>
      <c r="H144" s="163">
        <f t="shared" si="0"/>
        <v>17067986653.75</v>
      </c>
      <c r="I144" s="163">
        <f>SUM(I5:I143)</f>
        <v>50518800000.110001</v>
      </c>
      <c r="J144" s="163">
        <f t="shared" si="0"/>
        <v>39491630000</v>
      </c>
      <c r="K144" s="163">
        <f t="shared" si="0"/>
        <v>21818703634.099998</v>
      </c>
      <c r="L144" s="171">
        <v>57795301081.919998</v>
      </c>
    </row>
  </sheetData>
  <sortState ref="A5:L143">
    <sortCondition ref="A143"/>
  </sortState>
  <mergeCells count="6">
    <mergeCell ref="C2:E2"/>
    <mergeCell ref="F2:H2"/>
    <mergeCell ref="I2:K2"/>
    <mergeCell ref="A1:K1"/>
    <mergeCell ref="A2:A4"/>
    <mergeCell ref="B2:B4"/>
  </mergeCells>
  <printOptions horizontalCentered="1" gridLines="1"/>
  <pageMargins left="0.3" right="0.3" top="0.55000000000000004" bottom="0.41979166666666701" header="0.3" footer="0.3"/>
  <pageSetup paperSize="9" scale="66" fitToHeight="0" orientation="landscape" r:id="rId1"/>
  <headerFooter>
    <oddHeader>&amp;C&amp;"Tahoma,Bold"&amp;10YOBE STATE GOVERNMENT OF NIGERIAAPPROVED BUDGET 2020</oddHeader>
    <oddFooter>&amp;L&amp;"-,Italic"&amp;12AS REVISED BY YBHA &amp;CPage &amp;P</oddFooter>
  </headerFooter>
</worksheet>
</file>

<file path=xl/worksheets/sheet7.xml><?xml version="1.0" encoding="utf-8"?>
<worksheet xmlns="http://schemas.openxmlformats.org/spreadsheetml/2006/main" xmlns:r="http://schemas.openxmlformats.org/officeDocument/2006/relationships">
  <sheetPr codeName="Sheet1"/>
  <dimension ref="A1:N1779"/>
  <sheetViews>
    <sheetView view="pageLayout" topLeftCell="A57" workbookViewId="0">
      <selection activeCell="B70" sqref="B70"/>
    </sheetView>
  </sheetViews>
  <sheetFormatPr defaultRowHeight="12.75"/>
  <cols>
    <col min="1" max="1" width="14.140625" style="444" bestFit="1" customWidth="1"/>
    <col min="2" max="2" width="9" style="142" bestFit="1" customWidth="1"/>
    <col min="3" max="3" width="51.42578125" style="487" customWidth="1"/>
    <col min="4" max="4" width="6.7109375" style="15" bestFit="1" customWidth="1"/>
    <col min="5" max="5" width="15.28515625" style="44" bestFit="1" customWidth="1"/>
    <col min="6" max="6" width="10.28515625" style="142" bestFit="1" customWidth="1"/>
    <col min="7" max="7" width="6" style="142" bestFit="1" customWidth="1"/>
    <col min="8" max="8" width="18.42578125" style="16" bestFit="1" customWidth="1"/>
    <col min="9" max="9" width="17.28515625" style="413" bestFit="1" customWidth="1"/>
    <col min="10" max="10" width="17.28515625" style="143" bestFit="1" customWidth="1"/>
    <col min="11" max="11" width="37.42578125" style="144" customWidth="1"/>
    <col min="12" max="12" width="13.140625" style="295" bestFit="1" customWidth="1"/>
    <col min="13" max="13" width="10.140625" style="295" bestFit="1" customWidth="1"/>
    <col min="14" max="16384" width="9.140625" style="13"/>
  </cols>
  <sheetData>
    <row r="1" spans="1:14">
      <c r="A1" s="520" t="s">
        <v>1039</v>
      </c>
      <c r="B1" s="520"/>
      <c r="C1" s="520"/>
      <c r="D1" s="520"/>
      <c r="E1" s="520"/>
      <c r="F1" s="520"/>
      <c r="G1" s="520"/>
      <c r="H1" s="520"/>
      <c r="I1" s="520"/>
      <c r="J1" s="520"/>
      <c r="K1" s="520"/>
    </row>
    <row r="2" spans="1:14" s="141" customFormat="1" ht="38.25">
      <c r="A2" s="524" t="s">
        <v>291</v>
      </c>
      <c r="B2" s="526" t="s">
        <v>1043</v>
      </c>
      <c r="C2" s="527" t="s">
        <v>1010</v>
      </c>
      <c r="D2" s="522" t="s">
        <v>1103</v>
      </c>
      <c r="E2" s="521" t="s">
        <v>1104</v>
      </c>
      <c r="F2" s="522" t="s">
        <v>1105</v>
      </c>
      <c r="G2" s="523" t="s">
        <v>1106</v>
      </c>
      <c r="H2" s="139" t="s">
        <v>1160</v>
      </c>
      <c r="I2" s="412" t="s">
        <v>1101</v>
      </c>
      <c r="J2" s="140" t="s">
        <v>1102</v>
      </c>
      <c r="K2" s="528" t="s">
        <v>1107</v>
      </c>
      <c r="L2" s="297"/>
      <c r="M2" s="471"/>
    </row>
    <row r="3" spans="1:14" s="141" customFormat="1">
      <c r="A3" s="525"/>
      <c r="B3" s="526"/>
      <c r="C3" s="527"/>
      <c r="D3" s="522"/>
      <c r="E3" s="521"/>
      <c r="F3" s="522"/>
      <c r="G3" s="523"/>
      <c r="H3" s="139" t="s">
        <v>1011</v>
      </c>
      <c r="I3" s="412" t="s">
        <v>1011</v>
      </c>
      <c r="J3" s="139" t="s">
        <v>1011</v>
      </c>
      <c r="K3" s="528"/>
      <c r="L3" s="297"/>
      <c r="M3" s="471"/>
    </row>
    <row r="4" spans="1:14">
      <c r="A4" s="444" t="s">
        <v>389</v>
      </c>
      <c r="C4" s="485" t="s">
        <v>392</v>
      </c>
      <c r="L4" s="191"/>
      <c r="M4" s="191"/>
    </row>
    <row r="5" spans="1:14" s="472" customFormat="1">
      <c r="A5" s="444" t="s">
        <v>389</v>
      </c>
      <c r="B5" s="482" t="s">
        <v>24</v>
      </c>
      <c r="C5" s="486" t="s">
        <v>306</v>
      </c>
      <c r="D5" s="119" t="s">
        <v>1</v>
      </c>
      <c r="E5" s="164" t="s">
        <v>1537</v>
      </c>
      <c r="F5" s="142" t="s">
        <v>27</v>
      </c>
      <c r="G5" s="145" t="s">
        <v>280</v>
      </c>
      <c r="H5" s="25">
        <v>267747600</v>
      </c>
      <c r="I5" s="414">
        <f>223123000-50000000</f>
        <v>173123000</v>
      </c>
      <c r="J5" s="146">
        <v>115905031</v>
      </c>
      <c r="K5" s="144"/>
      <c r="L5" s="191"/>
      <c r="M5" s="191"/>
      <c r="N5" s="482"/>
    </row>
    <row r="6" spans="1:14" s="150" customFormat="1">
      <c r="A6" s="444" t="s">
        <v>389</v>
      </c>
      <c r="B6" s="175" t="s">
        <v>484</v>
      </c>
      <c r="C6" s="206" t="s">
        <v>878</v>
      </c>
      <c r="D6" s="15" t="s">
        <v>273</v>
      </c>
      <c r="E6" s="164" t="s">
        <v>1537</v>
      </c>
      <c r="F6" s="142" t="s">
        <v>27</v>
      </c>
      <c r="G6" s="145" t="s">
        <v>280</v>
      </c>
      <c r="H6" s="16">
        <v>0</v>
      </c>
      <c r="I6" s="413">
        <v>19000000</v>
      </c>
      <c r="J6" s="143">
        <v>10800000</v>
      </c>
      <c r="K6" s="144"/>
      <c r="L6" s="191"/>
      <c r="M6" s="191"/>
      <c r="N6" s="175"/>
    </row>
    <row r="7" spans="1:14" s="14" customFormat="1">
      <c r="A7" s="444" t="s">
        <v>389</v>
      </c>
      <c r="B7" s="13" t="s">
        <v>2</v>
      </c>
      <c r="C7" s="487" t="s">
        <v>62</v>
      </c>
      <c r="D7" s="15" t="s">
        <v>273</v>
      </c>
      <c r="E7" s="164" t="s">
        <v>1537</v>
      </c>
      <c r="F7" s="142" t="s">
        <v>27</v>
      </c>
      <c r="G7" s="145" t="s">
        <v>280</v>
      </c>
      <c r="H7" s="16">
        <v>400000000</v>
      </c>
      <c r="I7" s="413">
        <v>620000000</v>
      </c>
      <c r="J7" s="143">
        <v>466823250</v>
      </c>
      <c r="K7" s="144"/>
      <c r="L7" s="191"/>
      <c r="M7" s="191"/>
      <c r="N7" s="13"/>
    </row>
    <row r="8" spans="1:14">
      <c r="A8" s="444" t="s">
        <v>389</v>
      </c>
      <c r="B8" s="13" t="s">
        <v>281</v>
      </c>
      <c r="C8" s="487" t="s">
        <v>282</v>
      </c>
      <c r="D8" s="15" t="s">
        <v>273</v>
      </c>
      <c r="E8" s="164" t="s">
        <v>1537</v>
      </c>
      <c r="F8" s="142" t="s">
        <v>27</v>
      </c>
      <c r="G8" s="145" t="s">
        <v>280</v>
      </c>
      <c r="H8" s="16">
        <v>100000000</v>
      </c>
      <c r="I8" s="413">
        <v>0</v>
      </c>
      <c r="J8" s="143">
        <v>0</v>
      </c>
      <c r="L8" s="191"/>
      <c r="M8" s="191"/>
    </row>
    <row r="9" spans="1:14">
      <c r="A9" s="444" t="s">
        <v>389</v>
      </c>
      <c r="B9" s="13" t="s">
        <v>69</v>
      </c>
      <c r="C9" s="487" t="s">
        <v>97</v>
      </c>
      <c r="D9" s="15" t="s">
        <v>273</v>
      </c>
      <c r="E9" s="164" t="s">
        <v>1537</v>
      </c>
      <c r="F9" s="142" t="s">
        <v>27</v>
      </c>
      <c r="G9" s="145" t="s">
        <v>280</v>
      </c>
      <c r="H9" s="16">
        <v>80000000</v>
      </c>
      <c r="I9" s="413">
        <v>80000000</v>
      </c>
      <c r="J9" s="143">
        <v>66061116</v>
      </c>
      <c r="L9" s="191"/>
      <c r="M9" s="191"/>
    </row>
    <row r="10" spans="1:14">
      <c r="A10" s="444" t="s">
        <v>389</v>
      </c>
      <c r="B10" s="13" t="s">
        <v>122</v>
      </c>
      <c r="C10" s="487" t="s">
        <v>123</v>
      </c>
      <c r="D10" s="15" t="s">
        <v>273</v>
      </c>
      <c r="E10" s="164" t="s">
        <v>1537</v>
      </c>
      <c r="F10" s="142" t="s">
        <v>27</v>
      </c>
      <c r="G10" s="145" t="s">
        <v>280</v>
      </c>
      <c r="H10" s="16">
        <v>20000000</v>
      </c>
      <c r="I10" s="413">
        <v>5000000</v>
      </c>
      <c r="J10" s="143">
        <v>4144800</v>
      </c>
      <c r="L10" s="191"/>
      <c r="M10" s="191"/>
    </row>
    <row r="11" spans="1:14">
      <c r="A11" s="444" t="s">
        <v>389</v>
      </c>
      <c r="B11" s="13" t="s">
        <v>100</v>
      </c>
      <c r="C11" s="487" t="s">
        <v>101</v>
      </c>
      <c r="D11" s="15" t="s">
        <v>273</v>
      </c>
      <c r="E11" s="164" t="s">
        <v>1537</v>
      </c>
      <c r="F11" s="142" t="s">
        <v>27</v>
      </c>
      <c r="G11" s="145" t="s">
        <v>280</v>
      </c>
      <c r="H11" s="16">
        <v>5000000</v>
      </c>
      <c r="I11" s="413">
        <v>10000000</v>
      </c>
      <c r="J11" s="143">
        <v>1365550</v>
      </c>
      <c r="L11" s="191"/>
      <c r="M11" s="191"/>
    </row>
    <row r="12" spans="1:14">
      <c r="A12" s="444" t="s">
        <v>389</v>
      </c>
      <c r="B12" s="13" t="s">
        <v>3</v>
      </c>
      <c r="C12" s="487" t="s">
        <v>4</v>
      </c>
      <c r="D12" s="15" t="s">
        <v>273</v>
      </c>
      <c r="E12" s="164" t="s">
        <v>1537</v>
      </c>
      <c r="F12" s="142" t="s">
        <v>27</v>
      </c>
      <c r="G12" s="145" t="s">
        <v>280</v>
      </c>
      <c r="H12" s="16">
        <v>20000000</v>
      </c>
      <c r="I12" s="413">
        <v>20000000</v>
      </c>
      <c r="J12" s="143">
        <v>8819700</v>
      </c>
      <c r="L12" s="191"/>
      <c r="M12" s="191"/>
    </row>
    <row r="13" spans="1:14">
      <c r="A13" s="444" t="s">
        <v>389</v>
      </c>
      <c r="B13" s="13" t="s">
        <v>111</v>
      </c>
      <c r="C13" s="487" t="s">
        <v>112</v>
      </c>
      <c r="D13" s="15" t="s">
        <v>273</v>
      </c>
      <c r="E13" s="164" t="s">
        <v>1537</v>
      </c>
      <c r="F13" s="142" t="s">
        <v>27</v>
      </c>
      <c r="G13" s="145" t="s">
        <v>280</v>
      </c>
      <c r="H13" s="16">
        <v>100000000</v>
      </c>
      <c r="I13" s="413">
        <v>5000000</v>
      </c>
      <c r="J13" s="143">
        <v>2650000</v>
      </c>
      <c r="L13" s="191"/>
      <c r="M13" s="191"/>
    </row>
    <row r="14" spans="1:14">
      <c r="A14" s="444" t="s">
        <v>389</v>
      </c>
      <c r="B14" s="13" t="s">
        <v>5</v>
      </c>
      <c r="C14" s="487" t="s">
        <v>6</v>
      </c>
      <c r="D14" s="15" t="s">
        <v>273</v>
      </c>
      <c r="E14" s="164" t="s">
        <v>1537</v>
      </c>
      <c r="F14" s="142" t="s">
        <v>27</v>
      </c>
      <c r="G14" s="145" t="s">
        <v>280</v>
      </c>
      <c r="H14" s="16">
        <v>5000000</v>
      </c>
      <c r="I14" s="413">
        <v>6000000</v>
      </c>
      <c r="J14" s="143">
        <v>5215400</v>
      </c>
      <c r="L14" s="191"/>
      <c r="M14" s="191"/>
    </row>
    <row r="15" spans="1:14">
      <c r="A15" s="444" t="s">
        <v>389</v>
      </c>
      <c r="B15" s="13" t="s">
        <v>32</v>
      </c>
      <c r="C15" s="487" t="s">
        <v>33</v>
      </c>
      <c r="D15" s="15" t="s">
        <v>273</v>
      </c>
      <c r="E15" s="164" t="s">
        <v>1537</v>
      </c>
      <c r="F15" s="142" t="s">
        <v>27</v>
      </c>
      <c r="G15" s="145" t="s">
        <v>280</v>
      </c>
      <c r="H15" s="16">
        <v>200000000</v>
      </c>
      <c r="I15" s="413">
        <v>457000000</v>
      </c>
      <c r="J15" s="143">
        <v>272507550</v>
      </c>
      <c r="L15" s="191"/>
      <c r="M15" s="191"/>
    </row>
    <row r="16" spans="1:14">
      <c r="A16" s="444" t="s">
        <v>389</v>
      </c>
      <c r="B16" s="13" t="s">
        <v>7</v>
      </c>
      <c r="C16" s="487" t="s">
        <v>8</v>
      </c>
      <c r="D16" s="15" t="s">
        <v>273</v>
      </c>
      <c r="E16" s="164" t="s">
        <v>1537</v>
      </c>
      <c r="F16" s="142" t="s">
        <v>27</v>
      </c>
      <c r="G16" s="145" t="s">
        <v>280</v>
      </c>
      <c r="H16" s="16">
        <v>30000000</v>
      </c>
      <c r="I16" s="413">
        <v>40000000</v>
      </c>
      <c r="J16" s="143">
        <v>27436417</v>
      </c>
      <c r="L16" s="191"/>
      <c r="M16" s="191"/>
    </row>
    <row r="17" spans="1:13">
      <c r="A17" s="444" t="s">
        <v>389</v>
      </c>
      <c r="B17" s="13" t="s">
        <v>9</v>
      </c>
      <c r="C17" s="487" t="s">
        <v>10</v>
      </c>
      <c r="D17" s="15" t="s">
        <v>273</v>
      </c>
      <c r="E17" s="164" t="s">
        <v>1537</v>
      </c>
      <c r="F17" s="142" t="s">
        <v>27</v>
      </c>
      <c r="G17" s="145" t="s">
        <v>280</v>
      </c>
      <c r="H17" s="16">
        <v>80000000</v>
      </c>
      <c r="I17" s="413">
        <v>30000000</v>
      </c>
      <c r="J17" s="143">
        <v>11450000</v>
      </c>
      <c r="L17" s="191"/>
      <c r="M17" s="191"/>
    </row>
    <row r="18" spans="1:13">
      <c r="A18" s="444" t="s">
        <v>389</v>
      </c>
      <c r="B18" s="13" t="s">
        <v>11</v>
      </c>
      <c r="C18" s="487" t="s">
        <v>12</v>
      </c>
      <c r="D18" s="15" t="s">
        <v>273</v>
      </c>
      <c r="E18" s="164" t="s">
        <v>1537</v>
      </c>
      <c r="F18" s="142" t="s">
        <v>27</v>
      </c>
      <c r="G18" s="145" t="s">
        <v>280</v>
      </c>
      <c r="H18" s="16">
        <v>500000000</v>
      </c>
      <c r="I18" s="413">
        <v>1200000000</v>
      </c>
      <c r="J18" s="143">
        <v>823139598</v>
      </c>
      <c r="L18" s="191"/>
      <c r="M18" s="191"/>
    </row>
    <row r="19" spans="1:13">
      <c r="A19" s="444" t="s">
        <v>389</v>
      </c>
      <c r="B19" s="13" t="s">
        <v>186</v>
      </c>
      <c r="C19" s="487" t="s">
        <v>187</v>
      </c>
      <c r="D19" s="15" t="s">
        <v>273</v>
      </c>
      <c r="E19" s="164" t="s">
        <v>1537</v>
      </c>
      <c r="F19" s="142" t="s">
        <v>27</v>
      </c>
      <c r="G19" s="145" t="s">
        <v>280</v>
      </c>
      <c r="H19" s="16">
        <v>100000000</v>
      </c>
      <c r="I19" s="413">
        <v>118000000</v>
      </c>
      <c r="J19" s="143">
        <v>81026390</v>
      </c>
      <c r="L19" s="191"/>
      <c r="M19" s="191"/>
    </row>
    <row r="20" spans="1:13">
      <c r="A20" s="444" t="s">
        <v>389</v>
      </c>
      <c r="B20" s="13" t="s">
        <v>17</v>
      </c>
      <c r="C20" s="487" t="s">
        <v>18</v>
      </c>
      <c r="D20" s="15" t="s">
        <v>273</v>
      </c>
      <c r="E20" s="164" t="s">
        <v>1537</v>
      </c>
      <c r="F20" s="142" t="s">
        <v>27</v>
      </c>
      <c r="G20" s="145" t="s">
        <v>280</v>
      </c>
      <c r="H20" s="16">
        <v>180000000</v>
      </c>
      <c r="I20" s="413">
        <v>150000000</v>
      </c>
      <c r="J20" s="143">
        <v>103220000</v>
      </c>
      <c r="L20" s="191"/>
      <c r="M20" s="191"/>
    </row>
    <row r="21" spans="1:13">
      <c r="A21" s="444" t="s">
        <v>389</v>
      </c>
      <c r="B21" s="13" t="s">
        <v>22</v>
      </c>
      <c r="C21" s="487" t="s">
        <v>23</v>
      </c>
      <c r="D21" s="15" t="s">
        <v>273</v>
      </c>
      <c r="E21" s="164" t="s">
        <v>1537</v>
      </c>
      <c r="F21" s="142" t="s">
        <v>27</v>
      </c>
      <c r="G21" s="145" t="s">
        <v>280</v>
      </c>
      <c r="H21" s="16">
        <v>230000000</v>
      </c>
      <c r="I21" s="413">
        <v>261500000</v>
      </c>
      <c r="J21" s="143">
        <v>203038297</v>
      </c>
      <c r="L21" s="191"/>
      <c r="M21" s="191"/>
    </row>
    <row r="22" spans="1:13">
      <c r="A22" s="444" t="s">
        <v>389</v>
      </c>
      <c r="B22" s="13" t="s">
        <v>37</v>
      </c>
      <c r="C22" s="487" t="s">
        <v>38</v>
      </c>
      <c r="D22" s="15" t="s">
        <v>273</v>
      </c>
      <c r="E22" s="164" t="s">
        <v>1537</v>
      </c>
      <c r="F22" s="142" t="s">
        <v>27</v>
      </c>
      <c r="G22" s="145" t="s">
        <v>280</v>
      </c>
      <c r="H22" s="16">
        <v>0</v>
      </c>
      <c r="I22" s="413">
        <v>175000000</v>
      </c>
      <c r="J22" s="143">
        <v>139875740</v>
      </c>
      <c r="L22" s="191"/>
      <c r="M22" s="191"/>
    </row>
    <row r="23" spans="1:13">
      <c r="A23" s="444" t="s">
        <v>389</v>
      </c>
      <c r="B23" s="13" t="s">
        <v>104</v>
      </c>
      <c r="C23" s="487" t="s">
        <v>105</v>
      </c>
      <c r="D23" s="15" t="s">
        <v>273</v>
      </c>
      <c r="E23" s="164" t="s">
        <v>1537</v>
      </c>
      <c r="F23" s="142" t="s">
        <v>27</v>
      </c>
      <c r="G23" s="145" t="s">
        <v>280</v>
      </c>
      <c r="H23" s="16">
        <v>200000000</v>
      </c>
      <c r="I23" s="413">
        <v>223000000</v>
      </c>
      <c r="J23" s="143">
        <v>189836880</v>
      </c>
      <c r="L23" s="191"/>
      <c r="M23" s="191"/>
    </row>
    <row r="24" spans="1:13">
      <c r="A24" s="444" t="s">
        <v>389</v>
      </c>
      <c r="B24" s="13" t="s">
        <v>390</v>
      </c>
      <c r="C24" s="487" t="s">
        <v>391</v>
      </c>
      <c r="D24" s="15" t="s">
        <v>273</v>
      </c>
      <c r="E24" s="164" t="s">
        <v>1537</v>
      </c>
      <c r="F24" s="142" t="s">
        <v>27</v>
      </c>
      <c r="G24" s="145" t="s">
        <v>280</v>
      </c>
      <c r="H24" s="16">
        <v>0</v>
      </c>
      <c r="I24" s="413">
        <v>261000000</v>
      </c>
      <c r="J24" s="143">
        <v>176785000</v>
      </c>
      <c r="L24" s="191"/>
      <c r="M24" s="191"/>
    </row>
    <row r="25" spans="1:13">
      <c r="A25" s="444" t="s">
        <v>389</v>
      </c>
      <c r="B25" s="13" t="s">
        <v>240</v>
      </c>
      <c r="C25" s="486" t="s">
        <v>332</v>
      </c>
      <c r="D25" s="473"/>
      <c r="E25" s="148"/>
      <c r="F25" s="151"/>
      <c r="G25" s="151"/>
      <c r="H25" s="25">
        <f>SUM(H6:H24)</f>
        <v>2250000000</v>
      </c>
      <c r="I25" s="414">
        <f>SUM(I6:I24)</f>
        <v>3680500000</v>
      </c>
      <c r="J25" s="146">
        <f>SUM(J6:J24)</f>
        <v>2594195688</v>
      </c>
      <c r="K25" s="152"/>
      <c r="L25" s="191"/>
      <c r="M25" s="191"/>
    </row>
    <row r="26" spans="1:13">
      <c r="A26" s="444" t="s">
        <v>397</v>
      </c>
      <c r="B26" s="13" t="s">
        <v>240</v>
      </c>
      <c r="C26" s="485" t="s">
        <v>398</v>
      </c>
      <c r="L26" s="191"/>
      <c r="M26" s="191"/>
    </row>
    <row r="27" spans="1:13">
      <c r="A27" s="444" t="s">
        <v>397</v>
      </c>
      <c r="B27" s="13" t="s">
        <v>2</v>
      </c>
      <c r="C27" s="487" t="s">
        <v>62</v>
      </c>
      <c r="D27" s="15" t="s">
        <v>273</v>
      </c>
      <c r="E27" s="164" t="s">
        <v>1537</v>
      </c>
      <c r="F27" s="142" t="s">
        <v>27</v>
      </c>
      <c r="G27" s="145" t="s">
        <v>280</v>
      </c>
      <c r="H27" s="16">
        <v>50000000</v>
      </c>
      <c r="I27" s="413">
        <v>98500000</v>
      </c>
      <c r="J27" s="143">
        <v>53232000</v>
      </c>
      <c r="L27" s="191"/>
      <c r="M27" s="191"/>
    </row>
    <row r="28" spans="1:13">
      <c r="A28" s="444" t="s">
        <v>397</v>
      </c>
      <c r="B28" s="13" t="s">
        <v>3</v>
      </c>
      <c r="C28" s="487" t="s">
        <v>4</v>
      </c>
      <c r="D28" s="15" t="s">
        <v>273</v>
      </c>
      <c r="E28" s="164" t="s">
        <v>1537</v>
      </c>
      <c r="F28" s="142" t="s">
        <v>27</v>
      </c>
      <c r="G28" s="145" t="s">
        <v>280</v>
      </c>
      <c r="H28" s="16">
        <v>5000000</v>
      </c>
      <c r="I28" s="413">
        <v>10000000</v>
      </c>
      <c r="J28" s="143">
        <v>0</v>
      </c>
      <c r="L28" s="191"/>
      <c r="M28" s="191"/>
    </row>
    <row r="29" spans="1:13">
      <c r="A29" s="444" t="s">
        <v>397</v>
      </c>
      <c r="B29" s="13" t="s">
        <v>32</v>
      </c>
      <c r="C29" s="487" t="s">
        <v>33</v>
      </c>
      <c r="D29" s="15" t="s">
        <v>273</v>
      </c>
      <c r="E29" s="164" t="s">
        <v>1537</v>
      </c>
      <c r="F29" s="142" t="s">
        <v>27</v>
      </c>
      <c r="G29" s="145" t="s">
        <v>280</v>
      </c>
      <c r="H29" s="16">
        <v>35000000</v>
      </c>
      <c r="I29" s="413">
        <v>50000000</v>
      </c>
      <c r="J29" s="143">
        <v>25450000</v>
      </c>
      <c r="L29" s="191"/>
      <c r="M29" s="191"/>
    </row>
    <row r="30" spans="1:13">
      <c r="A30" s="444" t="s">
        <v>397</v>
      </c>
      <c r="B30" s="13" t="s">
        <v>11</v>
      </c>
      <c r="C30" s="487" t="s">
        <v>12</v>
      </c>
      <c r="D30" s="15" t="s">
        <v>273</v>
      </c>
      <c r="E30" s="164" t="s">
        <v>1537</v>
      </c>
      <c r="F30" s="142" t="s">
        <v>27</v>
      </c>
      <c r="G30" s="145" t="s">
        <v>280</v>
      </c>
      <c r="H30" s="16">
        <v>300000000</v>
      </c>
      <c r="I30" s="413">
        <v>453000000</v>
      </c>
      <c r="J30" s="143">
        <v>358397387</v>
      </c>
      <c r="L30" s="191"/>
      <c r="M30" s="191"/>
    </row>
    <row r="31" spans="1:13" s="141" customFormat="1">
      <c r="A31" s="444" t="s">
        <v>397</v>
      </c>
      <c r="B31" s="141" t="s">
        <v>104</v>
      </c>
      <c r="C31" s="487" t="s">
        <v>105</v>
      </c>
      <c r="D31" s="15" t="s">
        <v>273</v>
      </c>
      <c r="E31" s="164" t="s">
        <v>1537</v>
      </c>
      <c r="F31" s="142" t="s">
        <v>27</v>
      </c>
      <c r="G31" s="145" t="s">
        <v>280</v>
      </c>
      <c r="H31" s="16">
        <v>5000000</v>
      </c>
      <c r="I31" s="413">
        <v>28000000</v>
      </c>
      <c r="J31" s="143">
        <v>8500000</v>
      </c>
      <c r="K31" s="144"/>
      <c r="L31" s="191"/>
      <c r="M31" s="191"/>
    </row>
    <row r="32" spans="1:13">
      <c r="A32" s="444" t="s">
        <v>397</v>
      </c>
      <c r="B32" s="13" t="s">
        <v>390</v>
      </c>
      <c r="C32" s="487" t="s">
        <v>391</v>
      </c>
      <c r="D32" s="15" t="s">
        <v>273</v>
      </c>
      <c r="E32" s="164" t="s">
        <v>1537</v>
      </c>
      <c r="F32" s="142" t="s">
        <v>27</v>
      </c>
      <c r="G32" s="145" t="s">
        <v>280</v>
      </c>
      <c r="H32" s="16">
        <v>5000000</v>
      </c>
      <c r="I32" s="413">
        <v>10000000</v>
      </c>
      <c r="J32" s="143">
        <v>5535000</v>
      </c>
      <c r="L32" s="191"/>
      <c r="M32" s="191"/>
    </row>
    <row r="33" spans="1:14">
      <c r="A33" s="444" t="s">
        <v>397</v>
      </c>
      <c r="B33" s="13" t="s">
        <v>240</v>
      </c>
      <c r="C33" s="486" t="s">
        <v>332</v>
      </c>
      <c r="H33" s="25">
        <f>SUM(H27:H32)</f>
        <v>400000000</v>
      </c>
      <c r="I33" s="414">
        <f>SUM(I27:I32)</f>
        <v>649500000</v>
      </c>
      <c r="J33" s="146">
        <f>SUM(J27:J32)</f>
        <v>451114387</v>
      </c>
      <c r="L33" s="191"/>
      <c r="M33" s="191"/>
    </row>
    <row r="34" spans="1:14">
      <c r="A34" s="445" t="s">
        <v>440</v>
      </c>
      <c r="B34" s="13" t="s">
        <v>240</v>
      </c>
      <c r="C34" s="485" t="s">
        <v>441</v>
      </c>
      <c r="D34" s="13"/>
      <c r="F34" s="13"/>
      <c r="G34" s="13"/>
      <c r="J34" s="16"/>
      <c r="L34" s="191"/>
      <c r="M34" s="191"/>
    </row>
    <row r="35" spans="1:14">
      <c r="A35" s="445" t="s">
        <v>440</v>
      </c>
      <c r="B35" s="13" t="s">
        <v>25</v>
      </c>
      <c r="C35" s="487" t="s">
        <v>60</v>
      </c>
      <c r="D35" s="17">
        <v>70111</v>
      </c>
      <c r="E35" s="164" t="s">
        <v>1537</v>
      </c>
      <c r="F35" s="17" t="s">
        <v>27</v>
      </c>
      <c r="G35" s="18" t="s">
        <v>280</v>
      </c>
      <c r="H35" s="350">
        <v>800000</v>
      </c>
      <c r="I35" s="415">
        <v>800000</v>
      </c>
      <c r="J35" s="16">
        <v>400000</v>
      </c>
      <c r="L35" s="191"/>
      <c r="M35" s="191"/>
    </row>
    <row r="36" spans="1:14">
      <c r="A36" s="445" t="s">
        <v>440</v>
      </c>
      <c r="B36" s="13" t="s">
        <v>3</v>
      </c>
      <c r="C36" s="487" t="s">
        <v>4</v>
      </c>
      <c r="D36" s="17">
        <v>70111</v>
      </c>
      <c r="E36" s="164" t="s">
        <v>1537</v>
      </c>
      <c r="F36" s="17" t="s">
        <v>27</v>
      </c>
      <c r="G36" s="18" t="s">
        <v>280</v>
      </c>
      <c r="H36" s="350">
        <v>500000</v>
      </c>
      <c r="I36" s="415">
        <v>500000</v>
      </c>
      <c r="J36" s="16">
        <v>250000</v>
      </c>
      <c r="L36" s="191"/>
      <c r="M36" s="191"/>
    </row>
    <row r="37" spans="1:14">
      <c r="A37" s="445" t="s">
        <v>440</v>
      </c>
      <c r="B37" s="13" t="s">
        <v>32</v>
      </c>
      <c r="C37" s="487" t="s">
        <v>33</v>
      </c>
      <c r="D37" s="17">
        <v>70111</v>
      </c>
      <c r="E37" s="164" t="s">
        <v>1537</v>
      </c>
      <c r="F37" s="17" t="s">
        <v>27</v>
      </c>
      <c r="G37" s="18" t="s">
        <v>280</v>
      </c>
      <c r="H37" s="350">
        <v>500000</v>
      </c>
      <c r="I37" s="415">
        <v>500000</v>
      </c>
      <c r="J37" s="16">
        <v>250000</v>
      </c>
      <c r="L37" s="191"/>
      <c r="M37" s="191"/>
    </row>
    <row r="38" spans="1:14">
      <c r="A38" s="445" t="s">
        <v>440</v>
      </c>
      <c r="B38" s="13" t="s">
        <v>15</v>
      </c>
      <c r="C38" s="487" t="s">
        <v>486</v>
      </c>
      <c r="D38" s="17">
        <v>70111</v>
      </c>
      <c r="E38" s="164" t="s">
        <v>1537</v>
      </c>
      <c r="F38" s="17" t="s">
        <v>27</v>
      </c>
      <c r="G38" s="18" t="s">
        <v>280</v>
      </c>
      <c r="H38" s="350">
        <v>600000</v>
      </c>
      <c r="I38" s="415">
        <v>600000</v>
      </c>
      <c r="J38" s="16">
        <v>300000</v>
      </c>
      <c r="L38" s="191"/>
      <c r="M38" s="191"/>
    </row>
    <row r="39" spans="1:14">
      <c r="A39" s="445" t="s">
        <v>440</v>
      </c>
      <c r="B39" s="13" t="s">
        <v>19</v>
      </c>
      <c r="C39" s="487" t="s">
        <v>20</v>
      </c>
      <c r="D39" s="17">
        <v>70111</v>
      </c>
      <c r="E39" s="164" t="s">
        <v>1537</v>
      </c>
      <c r="F39" s="17" t="s">
        <v>27</v>
      </c>
      <c r="G39" s="18" t="s">
        <v>280</v>
      </c>
      <c r="H39" s="350">
        <v>100000</v>
      </c>
      <c r="I39" s="415">
        <v>100000</v>
      </c>
      <c r="J39" s="16">
        <v>50000</v>
      </c>
      <c r="L39" s="191"/>
      <c r="M39" s="191"/>
    </row>
    <row r="40" spans="1:14">
      <c r="A40" s="445" t="s">
        <v>440</v>
      </c>
      <c r="B40" s="13" t="s">
        <v>37</v>
      </c>
      <c r="C40" s="487" t="s">
        <v>38</v>
      </c>
      <c r="D40" s="17">
        <v>70111</v>
      </c>
      <c r="E40" s="164" t="s">
        <v>1537</v>
      </c>
      <c r="F40" s="17" t="s">
        <v>27</v>
      </c>
      <c r="G40" s="18" t="s">
        <v>280</v>
      </c>
      <c r="H40" s="350">
        <v>500000</v>
      </c>
      <c r="I40" s="415">
        <v>500000</v>
      </c>
      <c r="J40" s="16">
        <v>250000</v>
      </c>
      <c r="L40" s="191"/>
      <c r="M40" s="191"/>
    </row>
    <row r="41" spans="1:14">
      <c r="A41" s="445" t="s">
        <v>440</v>
      </c>
      <c r="B41" s="13" t="s">
        <v>240</v>
      </c>
      <c r="C41" s="486" t="s">
        <v>332</v>
      </c>
      <c r="D41" s="19"/>
      <c r="E41" s="27"/>
      <c r="F41" s="19"/>
      <c r="G41" s="19"/>
      <c r="H41" s="351">
        <f>SUM(H35:H40)</f>
        <v>3000000</v>
      </c>
      <c r="I41" s="416">
        <f>SUM(I35:I40)</f>
        <v>3000000</v>
      </c>
      <c r="J41" s="20">
        <f>SUM(J35:J40)</f>
        <v>1500000</v>
      </c>
      <c r="L41" s="191"/>
      <c r="M41" s="191"/>
    </row>
    <row r="42" spans="1:14">
      <c r="A42" s="445" t="s">
        <v>442</v>
      </c>
      <c r="B42" s="13" t="s">
        <v>240</v>
      </c>
      <c r="C42" s="485" t="s">
        <v>443</v>
      </c>
      <c r="D42" s="21"/>
      <c r="E42" s="45"/>
      <c r="F42" s="21"/>
      <c r="G42" s="21"/>
      <c r="H42" s="22"/>
      <c r="I42" s="417"/>
      <c r="J42" s="16"/>
      <c r="L42" s="191"/>
      <c r="M42" s="191"/>
    </row>
    <row r="43" spans="1:14">
      <c r="A43" s="445" t="s">
        <v>442</v>
      </c>
      <c r="B43" s="13" t="s">
        <v>25</v>
      </c>
      <c r="C43" s="487" t="s">
        <v>60</v>
      </c>
      <c r="D43" s="17">
        <v>70111</v>
      </c>
      <c r="E43" s="164" t="s">
        <v>1537</v>
      </c>
      <c r="F43" s="17" t="s">
        <v>27</v>
      </c>
      <c r="G43" s="18" t="s">
        <v>280</v>
      </c>
      <c r="H43" s="350">
        <v>0</v>
      </c>
      <c r="I43" s="415">
        <v>800000</v>
      </c>
      <c r="J43" s="16">
        <v>534000</v>
      </c>
      <c r="L43" s="191"/>
      <c r="M43" s="191"/>
    </row>
    <row r="44" spans="1:14">
      <c r="A44" s="445" t="s">
        <v>442</v>
      </c>
      <c r="B44" s="13" t="s">
        <v>3</v>
      </c>
      <c r="C44" s="487" t="s">
        <v>4</v>
      </c>
      <c r="D44" s="17">
        <v>70111</v>
      </c>
      <c r="E44" s="164" t="s">
        <v>1537</v>
      </c>
      <c r="F44" s="17" t="s">
        <v>27</v>
      </c>
      <c r="G44" s="18" t="s">
        <v>280</v>
      </c>
      <c r="H44" s="350">
        <v>0</v>
      </c>
      <c r="I44" s="415">
        <v>500000</v>
      </c>
      <c r="J44" s="16">
        <v>334000</v>
      </c>
      <c r="L44" s="191"/>
      <c r="M44" s="191"/>
    </row>
    <row r="45" spans="1:14" s="14" customFormat="1">
      <c r="A45" s="445" t="s">
        <v>442</v>
      </c>
      <c r="B45" s="13" t="s">
        <v>32</v>
      </c>
      <c r="C45" s="487" t="s">
        <v>33</v>
      </c>
      <c r="D45" s="17">
        <v>70111</v>
      </c>
      <c r="E45" s="164" t="s">
        <v>1537</v>
      </c>
      <c r="F45" s="17" t="s">
        <v>27</v>
      </c>
      <c r="G45" s="18" t="s">
        <v>280</v>
      </c>
      <c r="H45" s="350">
        <v>0</v>
      </c>
      <c r="I45" s="415">
        <v>500000</v>
      </c>
      <c r="J45" s="16">
        <v>334000</v>
      </c>
      <c r="K45" s="144"/>
      <c r="L45" s="191"/>
      <c r="M45" s="191"/>
      <c r="N45" s="13"/>
    </row>
    <row r="46" spans="1:14">
      <c r="A46" s="445" t="s">
        <v>442</v>
      </c>
      <c r="B46" s="13" t="s">
        <v>15</v>
      </c>
      <c r="C46" s="487" t="s">
        <v>486</v>
      </c>
      <c r="D46" s="17">
        <v>70111</v>
      </c>
      <c r="E46" s="164" t="s">
        <v>1537</v>
      </c>
      <c r="F46" s="17" t="s">
        <v>27</v>
      </c>
      <c r="G46" s="18" t="s">
        <v>280</v>
      </c>
      <c r="H46" s="350">
        <v>0</v>
      </c>
      <c r="I46" s="415">
        <v>600000</v>
      </c>
      <c r="J46" s="16">
        <v>400000</v>
      </c>
      <c r="L46" s="191"/>
      <c r="M46" s="191"/>
    </row>
    <row r="47" spans="1:14">
      <c r="A47" s="445" t="s">
        <v>442</v>
      </c>
      <c r="B47" s="13" t="s">
        <v>19</v>
      </c>
      <c r="C47" s="487" t="s">
        <v>20</v>
      </c>
      <c r="D47" s="17">
        <v>70111</v>
      </c>
      <c r="E47" s="164" t="s">
        <v>1537</v>
      </c>
      <c r="F47" s="17" t="s">
        <v>27</v>
      </c>
      <c r="G47" s="18" t="s">
        <v>280</v>
      </c>
      <c r="H47" s="350">
        <v>0</v>
      </c>
      <c r="I47" s="415">
        <v>100000</v>
      </c>
      <c r="J47" s="16">
        <v>67000</v>
      </c>
      <c r="L47" s="191"/>
      <c r="M47" s="191"/>
    </row>
    <row r="48" spans="1:14" s="14" customFormat="1">
      <c r="A48" s="445" t="s">
        <v>442</v>
      </c>
      <c r="B48" s="13" t="s">
        <v>37</v>
      </c>
      <c r="C48" s="487" t="s">
        <v>38</v>
      </c>
      <c r="D48" s="17">
        <v>70111</v>
      </c>
      <c r="E48" s="164" t="s">
        <v>1537</v>
      </c>
      <c r="F48" s="17" t="s">
        <v>27</v>
      </c>
      <c r="G48" s="18" t="s">
        <v>280</v>
      </c>
      <c r="H48" s="350">
        <v>0</v>
      </c>
      <c r="I48" s="415">
        <v>500000</v>
      </c>
      <c r="J48" s="16">
        <v>331000</v>
      </c>
      <c r="K48" s="144"/>
      <c r="L48" s="191"/>
      <c r="M48" s="191"/>
      <c r="N48" s="13"/>
    </row>
    <row r="49" spans="1:14">
      <c r="A49" s="445" t="s">
        <v>442</v>
      </c>
      <c r="B49" s="13" t="s">
        <v>240</v>
      </c>
      <c r="C49" s="486" t="s">
        <v>332</v>
      </c>
      <c r="D49" s="19"/>
      <c r="E49" s="27"/>
      <c r="F49" s="19"/>
      <c r="G49" s="19"/>
      <c r="H49" s="416">
        <f>SUM(H43:H48)</f>
        <v>0</v>
      </c>
      <c r="I49" s="416">
        <f>SUM(I43:I48)</f>
        <v>3000000</v>
      </c>
      <c r="J49" s="20">
        <f>SUM(J43:J48)</f>
        <v>2000000</v>
      </c>
      <c r="L49" s="191"/>
      <c r="M49" s="191"/>
    </row>
    <row r="50" spans="1:14">
      <c r="A50" s="445" t="s">
        <v>444</v>
      </c>
      <c r="B50" s="13" t="s">
        <v>240</v>
      </c>
      <c r="C50" s="485" t="s">
        <v>445</v>
      </c>
      <c r="D50" s="21"/>
      <c r="E50" s="45"/>
      <c r="F50" s="21"/>
      <c r="G50" s="21"/>
      <c r="H50" s="22"/>
      <c r="I50" s="417"/>
      <c r="J50" s="16"/>
      <c r="L50" s="191"/>
      <c r="M50" s="191"/>
    </row>
    <row r="51" spans="1:14">
      <c r="A51" s="445" t="s">
        <v>444</v>
      </c>
      <c r="B51" s="13" t="s">
        <v>25</v>
      </c>
      <c r="C51" s="487" t="s">
        <v>60</v>
      </c>
      <c r="D51" s="17">
        <v>70111</v>
      </c>
      <c r="E51" s="164" t="s">
        <v>1537</v>
      </c>
      <c r="F51" s="17" t="s">
        <v>27</v>
      </c>
      <c r="G51" s="18" t="s">
        <v>280</v>
      </c>
      <c r="H51" s="350">
        <v>800000</v>
      </c>
      <c r="I51" s="415">
        <v>800000</v>
      </c>
      <c r="J51" s="16">
        <v>534000</v>
      </c>
      <c r="L51" s="191"/>
      <c r="M51" s="191"/>
    </row>
    <row r="52" spans="1:14" s="14" customFormat="1">
      <c r="A52" s="445" t="s">
        <v>444</v>
      </c>
      <c r="B52" s="13" t="s">
        <v>3</v>
      </c>
      <c r="C52" s="487" t="s">
        <v>4</v>
      </c>
      <c r="D52" s="17">
        <v>70111</v>
      </c>
      <c r="E52" s="164" t="s">
        <v>1537</v>
      </c>
      <c r="F52" s="17" t="s">
        <v>27</v>
      </c>
      <c r="G52" s="18" t="s">
        <v>280</v>
      </c>
      <c r="H52" s="350">
        <v>500000</v>
      </c>
      <c r="I52" s="415">
        <v>500000</v>
      </c>
      <c r="J52" s="16">
        <v>334000</v>
      </c>
      <c r="K52" s="144"/>
      <c r="L52" s="191"/>
      <c r="M52" s="191"/>
      <c r="N52" s="13"/>
    </row>
    <row r="53" spans="1:14">
      <c r="A53" s="445" t="s">
        <v>444</v>
      </c>
      <c r="B53" s="13" t="s">
        <v>32</v>
      </c>
      <c r="C53" s="487" t="s">
        <v>33</v>
      </c>
      <c r="D53" s="17">
        <v>70111</v>
      </c>
      <c r="E53" s="164" t="s">
        <v>1537</v>
      </c>
      <c r="F53" s="17" t="s">
        <v>27</v>
      </c>
      <c r="G53" s="18" t="s">
        <v>280</v>
      </c>
      <c r="H53" s="350">
        <v>500000</v>
      </c>
      <c r="I53" s="415">
        <v>500000</v>
      </c>
      <c r="J53" s="16">
        <v>334000</v>
      </c>
      <c r="L53" s="191"/>
      <c r="M53" s="191"/>
    </row>
    <row r="54" spans="1:14" s="14" customFormat="1">
      <c r="A54" s="445" t="s">
        <v>444</v>
      </c>
      <c r="B54" s="13" t="s">
        <v>15</v>
      </c>
      <c r="C54" s="487" t="s">
        <v>486</v>
      </c>
      <c r="D54" s="17">
        <v>70111</v>
      </c>
      <c r="E54" s="164" t="s">
        <v>1537</v>
      </c>
      <c r="F54" s="17" t="s">
        <v>27</v>
      </c>
      <c r="G54" s="18" t="s">
        <v>280</v>
      </c>
      <c r="H54" s="350">
        <v>600000</v>
      </c>
      <c r="I54" s="415">
        <v>600000</v>
      </c>
      <c r="J54" s="16">
        <v>400000</v>
      </c>
      <c r="K54" s="144"/>
      <c r="L54" s="191"/>
      <c r="M54" s="191"/>
      <c r="N54" s="13"/>
    </row>
    <row r="55" spans="1:14" s="14" customFormat="1">
      <c r="A55" s="445" t="s">
        <v>444</v>
      </c>
      <c r="B55" s="13" t="s">
        <v>19</v>
      </c>
      <c r="C55" s="487" t="s">
        <v>20</v>
      </c>
      <c r="D55" s="17">
        <v>70111</v>
      </c>
      <c r="E55" s="164" t="s">
        <v>1537</v>
      </c>
      <c r="F55" s="17" t="s">
        <v>27</v>
      </c>
      <c r="G55" s="18" t="s">
        <v>280</v>
      </c>
      <c r="H55" s="350">
        <v>100000</v>
      </c>
      <c r="I55" s="415">
        <v>100000</v>
      </c>
      <c r="J55" s="16">
        <v>67000</v>
      </c>
      <c r="K55" s="144"/>
      <c r="L55" s="191"/>
      <c r="M55" s="191"/>
      <c r="N55" s="13"/>
    </row>
    <row r="56" spans="1:14">
      <c r="A56" s="445" t="s">
        <v>444</v>
      </c>
      <c r="B56" s="13" t="s">
        <v>37</v>
      </c>
      <c r="C56" s="487" t="s">
        <v>38</v>
      </c>
      <c r="D56" s="17">
        <v>70111</v>
      </c>
      <c r="E56" s="164" t="s">
        <v>1537</v>
      </c>
      <c r="F56" s="17" t="s">
        <v>27</v>
      </c>
      <c r="G56" s="18" t="s">
        <v>280</v>
      </c>
      <c r="H56" s="350">
        <v>500000</v>
      </c>
      <c r="I56" s="415">
        <v>500000</v>
      </c>
      <c r="J56" s="16">
        <v>331000</v>
      </c>
      <c r="L56" s="191"/>
      <c r="M56" s="191"/>
    </row>
    <row r="57" spans="1:14">
      <c r="A57" s="445" t="s">
        <v>444</v>
      </c>
      <c r="B57" s="13" t="s">
        <v>240</v>
      </c>
      <c r="C57" s="486" t="s">
        <v>332</v>
      </c>
      <c r="D57" s="19"/>
      <c r="E57" s="27"/>
      <c r="F57" s="19"/>
      <c r="G57" s="19"/>
      <c r="H57" s="351">
        <f>SUM(H51:H56)</f>
        <v>3000000</v>
      </c>
      <c r="I57" s="416">
        <f>SUM(I51:I56)</f>
        <v>3000000</v>
      </c>
      <c r="J57" s="20">
        <f>SUM(J51:J56)</f>
        <v>2000000</v>
      </c>
      <c r="L57" s="191"/>
      <c r="M57" s="191"/>
    </row>
    <row r="58" spans="1:14">
      <c r="A58" s="445" t="s">
        <v>446</v>
      </c>
      <c r="B58" s="13" t="s">
        <v>240</v>
      </c>
      <c r="C58" s="485" t="s">
        <v>447</v>
      </c>
      <c r="D58" s="23"/>
      <c r="E58" s="46"/>
      <c r="F58" s="23"/>
      <c r="G58" s="23"/>
      <c r="H58" s="24"/>
      <c r="I58" s="418"/>
      <c r="J58" s="25"/>
      <c r="L58" s="191"/>
      <c r="M58" s="191"/>
    </row>
    <row r="59" spans="1:14">
      <c r="A59" s="445" t="s">
        <v>446</v>
      </c>
      <c r="B59" s="13" t="s">
        <v>25</v>
      </c>
      <c r="C59" s="487" t="s">
        <v>60</v>
      </c>
      <c r="D59" s="17">
        <v>70111</v>
      </c>
      <c r="E59" s="164" t="s">
        <v>1537</v>
      </c>
      <c r="F59" s="17" t="s">
        <v>27</v>
      </c>
      <c r="G59" s="18" t="s">
        <v>280</v>
      </c>
      <c r="H59" s="350">
        <v>800000</v>
      </c>
      <c r="I59" s="415">
        <v>800000</v>
      </c>
      <c r="J59" s="16">
        <v>534000</v>
      </c>
      <c r="L59" s="191"/>
      <c r="M59" s="191"/>
    </row>
    <row r="60" spans="1:14">
      <c r="A60" s="445" t="s">
        <v>446</v>
      </c>
      <c r="B60" s="13" t="s">
        <v>3</v>
      </c>
      <c r="C60" s="487" t="s">
        <v>4</v>
      </c>
      <c r="D60" s="17">
        <v>70111</v>
      </c>
      <c r="E60" s="164" t="s">
        <v>1537</v>
      </c>
      <c r="F60" s="17" t="s">
        <v>27</v>
      </c>
      <c r="G60" s="18" t="s">
        <v>280</v>
      </c>
      <c r="H60" s="350">
        <v>500000</v>
      </c>
      <c r="I60" s="415">
        <v>500000</v>
      </c>
      <c r="J60" s="16">
        <v>334000</v>
      </c>
      <c r="L60" s="191"/>
      <c r="M60" s="191"/>
    </row>
    <row r="61" spans="1:14">
      <c r="A61" s="445" t="s">
        <v>446</v>
      </c>
      <c r="B61" s="13" t="s">
        <v>32</v>
      </c>
      <c r="C61" s="487" t="s">
        <v>33</v>
      </c>
      <c r="D61" s="17">
        <v>70111</v>
      </c>
      <c r="E61" s="164" t="s">
        <v>1537</v>
      </c>
      <c r="F61" s="17" t="s">
        <v>27</v>
      </c>
      <c r="G61" s="18" t="s">
        <v>280</v>
      </c>
      <c r="H61" s="350">
        <v>500000</v>
      </c>
      <c r="I61" s="415">
        <v>500000</v>
      </c>
      <c r="J61" s="16">
        <v>334000</v>
      </c>
      <c r="L61" s="191"/>
      <c r="M61" s="191"/>
    </row>
    <row r="62" spans="1:14">
      <c r="A62" s="445" t="s">
        <v>446</v>
      </c>
      <c r="B62" s="13" t="s">
        <v>15</v>
      </c>
      <c r="C62" s="487" t="s">
        <v>486</v>
      </c>
      <c r="D62" s="17">
        <v>70111</v>
      </c>
      <c r="E62" s="164" t="s">
        <v>1537</v>
      </c>
      <c r="F62" s="17" t="s">
        <v>27</v>
      </c>
      <c r="G62" s="18" t="s">
        <v>280</v>
      </c>
      <c r="H62" s="350">
        <v>600000</v>
      </c>
      <c r="I62" s="415">
        <v>600000</v>
      </c>
      <c r="J62" s="16">
        <v>400000</v>
      </c>
      <c r="L62" s="191"/>
      <c r="M62" s="191"/>
    </row>
    <row r="63" spans="1:14">
      <c r="A63" s="445" t="s">
        <v>446</v>
      </c>
      <c r="B63" s="13" t="s">
        <v>19</v>
      </c>
      <c r="C63" s="487" t="s">
        <v>20</v>
      </c>
      <c r="D63" s="17">
        <v>70111</v>
      </c>
      <c r="E63" s="164" t="s">
        <v>1537</v>
      </c>
      <c r="F63" s="17" t="s">
        <v>27</v>
      </c>
      <c r="G63" s="18" t="s">
        <v>280</v>
      </c>
      <c r="H63" s="350">
        <v>100000</v>
      </c>
      <c r="I63" s="415">
        <v>100000</v>
      </c>
      <c r="J63" s="16">
        <v>67000</v>
      </c>
      <c r="L63" s="191"/>
      <c r="M63" s="191"/>
    </row>
    <row r="64" spans="1:14">
      <c r="A64" s="445" t="s">
        <v>446</v>
      </c>
      <c r="B64" s="13" t="s">
        <v>37</v>
      </c>
      <c r="C64" s="487" t="s">
        <v>38</v>
      </c>
      <c r="D64" s="17">
        <v>70111</v>
      </c>
      <c r="E64" s="164" t="s">
        <v>1537</v>
      </c>
      <c r="F64" s="17" t="s">
        <v>27</v>
      </c>
      <c r="G64" s="18" t="s">
        <v>280</v>
      </c>
      <c r="H64" s="350">
        <v>500000</v>
      </c>
      <c r="I64" s="415">
        <v>500000</v>
      </c>
      <c r="J64" s="16">
        <v>331000</v>
      </c>
      <c r="L64" s="191"/>
      <c r="M64" s="191"/>
    </row>
    <row r="65" spans="1:14">
      <c r="A65" s="445" t="s">
        <v>446</v>
      </c>
      <c r="B65" s="13" t="s">
        <v>240</v>
      </c>
      <c r="C65" s="486" t="s">
        <v>332</v>
      </c>
      <c r="D65" s="19"/>
      <c r="E65" s="27"/>
      <c r="F65" s="19"/>
      <c r="G65" s="19"/>
      <c r="H65" s="351">
        <f>SUM(H59:H64)</f>
        <v>3000000</v>
      </c>
      <c r="I65" s="416">
        <f>SUM(I59:I64)</f>
        <v>3000000</v>
      </c>
      <c r="J65" s="20">
        <f>SUM(J59:J64)</f>
        <v>2000000</v>
      </c>
      <c r="L65" s="191"/>
      <c r="M65" s="191"/>
    </row>
    <row r="66" spans="1:14">
      <c r="A66" s="445" t="s">
        <v>448</v>
      </c>
      <c r="B66" s="13" t="s">
        <v>240</v>
      </c>
      <c r="C66" s="485" t="s">
        <v>449</v>
      </c>
      <c r="D66" s="23"/>
      <c r="E66" s="46"/>
      <c r="F66" s="23"/>
      <c r="G66" s="23"/>
      <c r="H66" s="24"/>
      <c r="I66" s="418"/>
      <c r="J66" s="25"/>
      <c r="L66" s="191"/>
      <c r="M66" s="191"/>
    </row>
    <row r="67" spans="1:14" s="14" customFormat="1">
      <c r="A67" s="445" t="s">
        <v>448</v>
      </c>
      <c r="B67" s="13" t="s">
        <v>25</v>
      </c>
      <c r="C67" s="487" t="s">
        <v>60</v>
      </c>
      <c r="D67" s="17">
        <v>70111</v>
      </c>
      <c r="E67" s="164" t="s">
        <v>1537</v>
      </c>
      <c r="F67" s="17" t="s">
        <v>27</v>
      </c>
      <c r="G67" s="18" t="s">
        <v>280</v>
      </c>
      <c r="H67" s="350">
        <v>800000</v>
      </c>
      <c r="I67" s="415">
        <v>800000</v>
      </c>
      <c r="J67" s="16">
        <v>534000</v>
      </c>
      <c r="K67" s="144"/>
      <c r="L67" s="191"/>
      <c r="M67" s="191"/>
      <c r="N67" s="13"/>
    </row>
    <row r="68" spans="1:14">
      <c r="A68" s="445" t="s">
        <v>448</v>
      </c>
      <c r="B68" s="13" t="s">
        <v>3</v>
      </c>
      <c r="C68" s="487" t="s">
        <v>4</v>
      </c>
      <c r="D68" s="17">
        <v>70111</v>
      </c>
      <c r="E68" s="164" t="s">
        <v>1537</v>
      </c>
      <c r="F68" s="17" t="s">
        <v>27</v>
      </c>
      <c r="G68" s="18" t="s">
        <v>280</v>
      </c>
      <c r="H68" s="350">
        <v>500000</v>
      </c>
      <c r="I68" s="415">
        <v>500000</v>
      </c>
      <c r="J68" s="16">
        <v>334000</v>
      </c>
      <c r="L68" s="191"/>
      <c r="M68" s="191"/>
    </row>
    <row r="69" spans="1:14">
      <c r="A69" s="445" t="s">
        <v>448</v>
      </c>
      <c r="B69" s="13" t="s">
        <v>32</v>
      </c>
      <c r="C69" s="487" t="s">
        <v>33</v>
      </c>
      <c r="D69" s="17">
        <v>70111</v>
      </c>
      <c r="E69" s="164" t="s">
        <v>1537</v>
      </c>
      <c r="F69" s="17" t="s">
        <v>27</v>
      </c>
      <c r="G69" s="18" t="s">
        <v>280</v>
      </c>
      <c r="H69" s="350">
        <v>500000</v>
      </c>
      <c r="I69" s="415">
        <v>500000</v>
      </c>
      <c r="J69" s="16">
        <v>334000</v>
      </c>
      <c r="L69" s="191"/>
      <c r="M69" s="191"/>
    </row>
    <row r="70" spans="1:14">
      <c r="A70" s="445" t="s">
        <v>448</v>
      </c>
      <c r="B70" s="13" t="s">
        <v>15</v>
      </c>
      <c r="C70" s="487" t="s">
        <v>486</v>
      </c>
      <c r="D70" s="17">
        <v>70111</v>
      </c>
      <c r="E70" s="164" t="s">
        <v>1537</v>
      </c>
      <c r="F70" s="17" t="s">
        <v>27</v>
      </c>
      <c r="G70" s="18" t="s">
        <v>280</v>
      </c>
      <c r="H70" s="350">
        <v>600000</v>
      </c>
      <c r="I70" s="415">
        <v>600000</v>
      </c>
      <c r="J70" s="16">
        <v>400000</v>
      </c>
      <c r="L70" s="191"/>
      <c r="M70" s="191"/>
    </row>
    <row r="71" spans="1:14">
      <c r="A71" s="445" t="s">
        <v>448</v>
      </c>
      <c r="B71" s="13" t="s">
        <v>19</v>
      </c>
      <c r="C71" s="487" t="s">
        <v>20</v>
      </c>
      <c r="D71" s="17">
        <v>70111</v>
      </c>
      <c r="E71" s="164" t="s">
        <v>1537</v>
      </c>
      <c r="F71" s="17" t="s">
        <v>27</v>
      </c>
      <c r="G71" s="18" t="s">
        <v>280</v>
      </c>
      <c r="H71" s="350">
        <v>100000</v>
      </c>
      <c r="I71" s="415">
        <v>100000</v>
      </c>
      <c r="J71" s="16">
        <v>67000</v>
      </c>
      <c r="L71" s="191"/>
      <c r="M71" s="191"/>
    </row>
    <row r="72" spans="1:14">
      <c r="A72" s="445" t="s">
        <v>448</v>
      </c>
      <c r="B72" s="13" t="s">
        <v>37</v>
      </c>
      <c r="C72" s="487" t="s">
        <v>38</v>
      </c>
      <c r="D72" s="17">
        <v>70111</v>
      </c>
      <c r="E72" s="164" t="s">
        <v>1537</v>
      </c>
      <c r="F72" s="17" t="s">
        <v>27</v>
      </c>
      <c r="G72" s="18" t="s">
        <v>280</v>
      </c>
      <c r="H72" s="350">
        <v>500000</v>
      </c>
      <c r="I72" s="415">
        <v>500000</v>
      </c>
      <c r="J72" s="16">
        <v>331000</v>
      </c>
      <c r="L72" s="191"/>
      <c r="M72" s="191"/>
    </row>
    <row r="73" spans="1:14">
      <c r="A73" s="445" t="s">
        <v>448</v>
      </c>
      <c r="B73" s="13" t="s">
        <v>240</v>
      </c>
      <c r="C73" s="486" t="s">
        <v>332</v>
      </c>
      <c r="D73" s="19"/>
      <c r="E73" s="27"/>
      <c r="F73" s="19"/>
      <c r="G73" s="19"/>
      <c r="H73" s="351">
        <f>SUM(H67:H72)</f>
        <v>3000000</v>
      </c>
      <c r="I73" s="416">
        <f>SUM(I67:I72)</f>
        <v>3000000</v>
      </c>
      <c r="J73" s="20">
        <f>SUM(J67:J72)</f>
        <v>2000000</v>
      </c>
      <c r="L73" s="191"/>
      <c r="M73" s="191"/>
    </row>
    <row r="74" spans="1:14">
      <c r="A74" s="445" t="s">
        <v>450</v>
      </c>
      <c r="B74" s="13" t="s">
        <v>240</v>
      </c>
      <c r="C74" s="485" t="s">
        <v>451</v>
      </c>
      <c r="D74" s="23"/>
      <c r="E74" s="46"/>
      <c r="F74" s="23"/>
      <c r="G74" s="23"/>
      <c r="H74" s="24"/>
      <c r="I74" s="418"/>
      <c r="J74" s="25"/>
      <c r="L74" s="191"/>
      <c r="M74" s="191"/>
    </row>
    <row r="75" spans="1:14">
      <c r="A75" s="445" t="s">
        <v>450</v>
      </c>
      <c r="B75" s="13" t="s">
        <v>25</v>
      </c>
      <c r="C75" s="487" t="s">
        <v>60</v>
      </c>
      <c r="D75" s="17">
        <v>70111</v>
      </c>
      <c r="E75" s="164" t="s">
        <v>1537</v>
      </c>
      <c r="F75" s="17" t="s">
        <v>27</v>
      </c>
      <c r="G75" s="18" t="s">
        <v>280</v>
      </c>
      <c r="H75" s="350">
        <v>800000</v>
      </c>
      <c r="I75" s="415">
        <v>800000</v>
      </c>
      <c r="J75" s="16">
        <v>534000</v>
      </c>
      <c r="L75" s="191"/>
      <c r="M75" s="191"/>
    </row>
    <row r="76" spans="1:14">
      <c r="A76" s="445" t="s">
        <v>450</v>
      </c>
      <c r="B76" s="13" t="s">
        <v>3</v>
      </c>
      <c r="C76" s="487" t="s">
        <v>4</v>
      </c>
      <c r="D76" s="17">
        <v>70111</v>
      </c>
      <c r="E76" s="164" t="s">
        <v>1537</v>
      </c>
      <c r="F76" s="17" t="s">
        <v>27</v>
      </c>
      <c r="G76" s="18" t="s">
        <v>280</v>
      </c>
      <c r="H76" s="350">
        <v>500000</v>
      </c>
      <c r="I76" s="415">
        <v>500000</v>
      </c>
      <c r="J76" s="16">
        <v>334000</v>
      </c>
      <c r="L76" s="191"/>
      <c r="M76" s="191"/>
    </row>
    <row r="77" spans="1:14">
      <c r="A77" s="445" t="s">
        <v>450</v>
      </c>
      <c r="B77" s="13" t="s">
        <v>32</v>
      </c>
      <c r="C77" s="487" t="s">
        <v>33</v>
      </c>
      <c r="D77" s="17">
        <v>70111</v>
      </c>
      <c r="E77" s="164" t="s">
        <v>1537</v>
      </c>
      <c r="F77" s="17" t="s">
        <v>27</v>
      </c>
      <c r="G77" s="18" t="s">
        <v>280</v>
      </c>
      <c r="H77" s="350">
        <v>500000</v>
      </c>
      <c r="I77" s="415">
        <v>500000</v>
      </c>
      <c r="J77" s="16">
        <v>334000</v>
      </c>
      <c r="L77" s="191"/>
      <c r="M77" s="191"/>
    </row>
    <row r="78" spans="1:14">
      <c r="A78" s="445" t="s">
        <v>450</v>
      </c>
      <c r="B78" s="13" t="s">
        <v>15</v>
      </c>
      <c r="C78" s="487" t="s">
        <v>486</v>
      </c>
      <c r="D78" s="17">
        <v>70111</v>
      </c>
      <c r="E78" s="164" t="s">
        <v>1537</v>
      </c>
      <c r="F78" s="17" t="s">
        <v>27</v>
      </c>
      <c r="G78" s="18" t="s">
        <v>280</v>
      </c>
      <c r="H78" s="350">
        <v>600000</v>
      </c>
      <c r="I78" s="415">
        <v>600000</v>
      </c>
      <c r="J78" s="16">
        <v>400000</v>
      </c>
      <c r="L78" s="191"/>
      <c r="M78" s="191"/>
    </row>
    <row r="79" spans="1:14">
      <c r="A79" s="445" t="s">
        <v>450</v>
      </c>
      <c r="B79" s="13" t="s">
        <v>19</v>
      </c>
      <c r="C79" s="487" t="s">
        <v>20</v>
      </c>
      <c r="D79" s="17">
        <v>70111</v>
      </c>
      <c r="E79" s="164" t="s">
        <v>1537</v>
      </c>
      <c r="F79" s="17" t="s">
        <v>27</v>
      </c>
      <c r="G79" s="18" t="s">
        <v>280</v>
      </c>
      <c r="H79" s="350">
        <v>100000</v>
      </c>
      <c r="I79" s="415">
        <v>100000</v>
      </c>
      <c r="J79" s="16">
        <v>67000</v>
      </c>
      <c r="L79" s="191"/>
      <c r="M79" s="191"/>
    </row>
    <row r="80" spans="1:14">
      <c r="A80" s="445" t="s">
        <v>450</v>
      </c>
      <c r="B80" s="13" t="s">
        <v>37</v>
      </c>
      <c r="C80" s="487" t="s">
        <v>38</v>
      </c>
      <c r="D80" s="17">
        <v>70111</v>
      </c>
      <c r="E80" s="164" t="s">
        <v>1537</v>
      </c>
      <c r="F80" s="17" t="s">
        <v>27</v>
      </c>
      <c r="G80" s="18" t="s">
        <v>280</v>
      </c>
      <c r="H80" s="350">
        <v>500000</v>
      </c>
      <c r="I80" s="415">
        <v>500000</v>
      </c>
      <c r="J80" s="16">
        <v>331000</v>
      </c>
      <c r="L80" s="191"/>
      <c r="M80" s="191"/>
    </row>
    <row r="81" spans="1:14">
      <c r="A81" s="445" t="s">
        <v>450</v>
      </c>
      <c r="B81" s="13" t="s">
        <v>240</v>
      </c>
      <c r="C81" s="486" t="s">
        <v>332</v>
      </c>
      <c r="D81" s="19"/>
      <c r="E81" s="27"/>
      <c r="F81" s="19"/>
      <c r="G81" s="19"/>
      <c r="H81" s="351">
        <f>SUM(H75:H80)</f>
        <v>3000000</v>
      </c>
      <c r="I81" s="416">
        <f>SUM(I75:I80)</f>
        <v>3000000</v>
      </c>
      <c r="J81" s="20">
        <f>SUM(J75:J80)</f>
        <v>2000000</v>
      </c>
      <c r="L81" s="191"/>
      <c r="M81" s="191"/>
    </row>
    <row r="82" spans="1:14" s="14" customFormat="1">
      <c r="A82" s="445" t="s">
        <v>452</v>
      </c>
      <c r="B82" s="13" t="s">
        <v>240</v>
      </c>
      <c r="C82" s="485" t="s">
        <v>453</v>
      </c>
      <c r="D82" s="23"/>
      <c r="E82" s="46"/>
      <c r="F82" s="23"/>
      <c r="G82" s="23"/>
      <c r="H82" s="24"/>
      <c r="I82" s="418"/>
      <c r="J82" s="25"/>
      <c r="K82" s="144"/>
      <c r="L82" s="191"/>
      <c r="M82" s="191"/>
      <c r="N82" s="13"/>
    </row>
    <row r="83" spans="1:14">
      <c r="A83" s="445" t="s">
        <v>452</v>
      </c>
      <c r="B83" s="13" t="s">
        <v>25</v>
      </c>
      <c r="C83" s="487" t="s">
        <v>60</v>
      </c>
      <c r="D83" s="17">
        <v>70111</v>
      </c>
      <c r="E83" s="164" t="s">
        <v>1537</v>
      </c>
      <c r="F83" s="17" t="s">
        <v>27</v>
      </c>
      <c r="G83" s="18" t="s">
        <v>280</v>
      </c>
      <c r="H83" s="350">
        <v>800000</v>
      </c>
      <c r="I83" s="415">
        <v>800000</v>
      </c>
      <c r="J83" s="16">
        <v>534000</v>
      </c>
      <c r="L83" s="191"/>
      <c r="M83" s="191"/>
    </row>
    <row r="84" spans="1:14">
      <c r="A84" s="445" t="s">
        <v>452</v>
      </c>
      <c r="B84" s="13" t="s">
        <v>3</v>
      </c>
      <c r="C84" s="487" t="s">
        <v>4</v>
      </c>
      <c r="D84" s="17">
        <v>70111</v>
      </c>
      <c r="E84" s="164" t="s">
        <v>1537</v>
      </c>
      <c r="F84" s="17" t="s">
        <v>27</v>
      </c>
      <c r="G84" s="18" t="s">
        <v>280</v>
      </c>
      <c r="H84" s="350">
        <v>500000</v>
      </c>
      <c r="I84" s="415">
        <v>500000</v>
      </c>
      <c r="J84" s="16">
        <v>334000</v>
      </c>
      <c r="L84" s="191"/>
      <c r="M84" s="191"/>
    </row>
    <row r="85" spans="1:14" s="14" customFormat="1">
      <c r="A85" s="445" t="s">
        <v>452</v>
      </c>
      <c r="B85" s="13" t="s">
        <v>32</v>
      </c>
      <c r="C85" s="487" t="s">
        <v>33</v>
      </c>
      <c r="D85" s="17">
        <v>70111</v>
      </c>
      <c r="E85" s="164" t="s">
        <v>1537</v>
      </c>
      <c r="F85" s="17" t="s">
        <v>27</v>
      </c>
      <c r="G85" s="18" t="s">
        <v>280</v>
      </c>
      <c r="H85" s="350">
        <v>500000</v>
      </c>
      <c r="I85" s="415">
        <v>500000</v>
      </c>
      <c r="J85" s="16">
        <v>334000</v>
      </c>
      <c r="K85" s="144"/>
      <c r="L85" s="191"/>
      <c r="M85" s="191"/>
      <c r="N85" s="13"/>
    </row>
    <row r="86" spans="1:14">
      <c r="A86" s="445" t="s">
        <v>452</v>
      </c>
      <c r="B86" s="13" t="s">
        <v>15</v>
      </c>
      <c r="C86" s="487" t="s">
        <v>486</v>
      </c>
      <c r="D86" s="17">
        <v>70111</v>
      </c>
      <c r="E86" s="164" t="s">
        <v>1537</v>
      </c>
      <c r="F86" s="17" t="s">
        <v>27</v>
      </c>
      <c r="G86" s="18" t="s">
        <v>280</v>
      </c>
      <c r="H86" s="350">
        <v>600000</v>
      </c>
      <c r="I86" s="415">
        <v>600000</v>
      </c>
      <c r="J86" s="16">
        <v>400000</v>
      </c>
      <c r="L86" s="191"/>
      <c r="M86" s="191"/>
    </row>
    <row r="87" spans="1:14">
      <c r="A87" s="445" t="s">
        <v>452</v>
      </c>
      <c r="B87" s="13" t="s">
        <v>19</v>
      </c>
      <c r="C87" s="487" t="s">
        <v>20</v>
      </c>
      <c r="D87" s="17">
        <v>70111</v>
      </c>
      <c r="E87" s="164" t="s">
        <v>1537</v>
      </c>
      <c r="F87" s="17" t="s">
        <v>27</v>
      </c>
      <c r="G87" s="18" t="s">
        <v>280</v>
      </c>
      <c r="H87" s="350">
        <v>100000</v>
      </c>
      <c r="I87" s="415">
        <v>100000</v>
      </c>
      <c r="J87" s="16">
        <v>67000</v>
      </c>
      <c r="L87" s="191"/>
      <c r="M87" s="191"/>
    </row>
    <row r="88" spans="1:14">
      <c r="A88" s="445" t="s">
        <v>452</v>
      </c>
      <c r="B88" s="13" t="s">
        <v>37</v>
      </c>
      <c r="C88" s="487" t="s">
        <v>38</v>
      </c>
      <c r="D88" s="17">
        <v>70111</v>
      </c>
      <c r="E88" s="164" t="s">
        <v>1537</v>
      </c>
      <c r="F88" s="17" t="s">
        <v>27</v>
      </c>
      <c r="G88" s="18" t="s">
        <v>280</v>
      </c>
      <c r="H88" s="350">
        <v>500000</v>
      </c>
      <c r="I88" s="415">
        <v>500000</v>
      </c>
      <c r="J88" s="16">
        <v>331000</v>
      </c>
      <c r="L88" s="191"/>
      <c r="M88" s="191"/>
    </row>
    <row r="89" spans="1:14">
      <c r="A89" s="445" t="s">
        <v>452</v>
      </c>
      <c r="B89" s="13" t="s">
        <v>240</v>
      </c>
      <c r="C89" s="486" t="s">
        <v>332</v>
      </c>
      <c r="D89" s="19"/>
      <c r="E89" s="27"/>
      <c r="F89" s="19"/>
      <c r="G89" s="19"/>
      <c r="H89" s="351">
        <f>SUM(H83:H88)</f>
        <v>3000000</v>
      </c>
      <c r="I89" s="416">
        <f>SUM(I83:I88)</f>
        <v>3000000</v>
      </c>
      <c r="J89" s="20">
        <f>SUM(J83:J88)</f>
        <v>2000000</v>
      </c>
      <c r="L89" s="191"/>
      <c r="M89" s="191"/>
    </row>
    <row r="90" spans="1:14">
      <c r="A90" s="445" t="s">
        <v>454</v>
      </c>
      <c r="B90" s="13" t="s">
        <v>240</v>
      </c>
      <c r="C90" s="485" t="s">
        <v>455</v>
      </c>
      <c r="D90" s="23"/>
      <c r="E90" s="46"/>
      <c r="F90" s="23"/>
      <c r="G90" s="23"/>
      <c r="H90" s="24"/>
      <c r="I90" s="418"/>
      <c r="J90" s="25"/>
      <c r="L90" s="191"/>
      <c r="M90" s="191"/>
    </row>
    <row r="91" spans="1:14">
      <c r="A91" s="445" t="s">
        <v>454</v>
      </c>
      <c r="B91" s="13" t="s">
        <v>25</v>
      </c>
      <c r="C91" s="487" t="s">
        <v>60</v>
      </c>
      <c r="D91" s="17">
        <v>70111</v>
      </c>
      <c r="E91" s="164" t="s">
        <v>1537</v>
      </c>
      <c r="F91" s="17" t="s">
        <v>27</v>
      </c>
      <c r="G91" s="18" t="s">
        <v>280</v>
      </c>
      <c r="H91" s="350">
        <v>800000</v>
      </c>
      <c r="I91" s="415">
        <v>800000</v>
      </c>
      <c r="J91" s="16">
        <v>534000</v>
      </c>
      <c r="L91" s="191"/>
      <c r="M91" s="191"/>
    </row>
    <row r="92" spans="1:14">
      <c r="A92" s="445" t="s">
        <v>454</v>
      </c>
      <c r="B92" s="13" t="s">
        <v>3</v>
      </c>
      <c r="C92" s="487" t="s">
        <v>4</v>
      </c>
      <c r="D92" s="17">
        <v>70111</v>
      </c>
      <c r="E92" s="164" t="s">
        <v>1537</v>
      </c>
      <c r="F92" s="17" t="s">
        <v>27</v>
      </c>
      <c r="G92" s="18" t="s">
        <v>280</v>
      </c>
      <c r="H92" s="350">
        <v>500000</v>
      </c>
      <c r="I92" s="415">
        <v>500000</v>
      </c>
      <c r="J92" s="16">
        <v>334000</v>
      </c>
      <c r="L92" s="191"/>
      <c r="M92" s="191"/>
    </row>
    <row r="93" spans="1:14">
      <c r="A93" s="445" t="s">
        <v>454</v>
      </c>
      <c r="B93" s="13" t="s">
        <v>32</v>
      </c>
      <c r="C93" s="487" t="s">
        <v>33</v>
      </c>
      <c r="D93" s="17">
        <v>70111</v>
      </c>
      <c r="E93" s="164" t="s">
        <v>1537</v>
      </c>
      <c r="F93" s="17" t="s">
        <v>27</v>
      </c>
      <c r="G93" s="18" t="s">
        <v>280</v>
      </c>
      <c r="H93" s="350">
        <v>500000</v>
      </c>
      <c r="I93" s="415">
        <v>500000</v>
      </c>
      <c r="J93" s="16">
        <v>334000</v>
      </c>
      <c r="L93" s="191"/>
      <c r="M93" s="191"/>
    </row>
    <row r="94" spans="1:14">
      <c r="A94" s="445" t="s">
        <v>454</v>
      </c>
      <c r="B94" s="13" t="s">
        <v>15</v>
      </c>
      <c r="C94" s="487" t="s">
        <v>486</v>
      </c>
      <c r="D94" s="17">
        <v>70111</v>
      </c>
      <c r="E94" s="164" t="s">
        <v>1537</v>
      </c>
      <c r="F94" s="17" t="s">
        <v>27</v>
      </c>
      <c r="G94" s="18" t="s">
        <v>280</v>
      </c>
      <c r="H94" s="350">
        <v>600000</v>
      </c>
      <c r="I94" s="415">
        <v>600000</v>
      </c>
      <c r="J94" s="16">
        <v>400000</v>
      </c>
      <c r="L94" s="191"/>
      <c r="M94" s="191"/>
    </row>
    <row r="95" spans="1:14">
      <c r="A95" s="445" t="s">
        <v>454</v>
      </c>
      <c r="B95" s="13" t="s">
        <v>19</v>
      </c>
      <c r="C95" s="487" t="s">
        <v>20</v>
      </c>
      <c r="D95" s="17">
        <v>70111</v>
      </c>
      <c r="E95" s="164" t="s">
        <v>1537</v>
      </c>
      <c r="F95" s="17" t="s">
        <v>27</v>
      </c>
      <c r="G95" s="18" t="s">
        <v>280</v>
      </c>
      <c r="H95" s="350">
        <v>100000</v>
      </c>
      <c r="I95" s="415">
        <v>100000</v>
      </c>
      <c r="J95" s="16">
        <v>67000</v>
      </c>
      <c r="L95" s="191"/>
      <c r="M95" s="191"/>
    </row>
    <row r="96" spans="1:14" s="14" customFormat="1">
      <c r="A96" s="445" t="s">
        <v>454</v>
      </c>
      <c r="B96" s="13" t="s">
        <v>37</v>
      </c>
      <c r="C96" s="487" t="s">
        <v>38</v>
      </c>
      <c r="D96" s="17">
        <v>70111</v>
      </c>
      <c r="E96" s="164" t="s">
        <v>1537</v>
      </c>
      <c r="F96" s="17" t="s">
        <v>27</v>
      </c>
      <c r="G96" s="18" t="s">
        <v>280</v>
      </c>
      <c r="H96" s="350">
        <v>500000</v>
      </c>
      <c r="I96" s="415">
        <v>500000</v>
      </c>
      <c r="J96" s="16">
        <v>331000</v>
      </c>
      <c r="K96" s="144"/>
      <c r="L96" s="191"/>
      <c r="M96" s="191"/>
      <c r="N96" s="13"/>
    </row>
    <row r="97" spans="1:14">
      <c r="A97" s="445" t="s">
        <v>454</v>
      </c>
      <c r="B97" s="13" t="s">
        <v>240</v>
      </c>
      <c r="C97" s="486" t="s">
        <v>332</v>
      </c>
      <c r="D97" s="19"/>
      <c r="E97" s="27"/>
      <c r="F97" s="19"/>
      <c r="G97" s="19"/>
      <c r="H97" s="351">
        <f>SUM(H91:H96)</f>
        <v>3000000</v>
      </c>
      <c r="I97" s="416">
        <f>SUM(I91:I96)</f>
        <v>3000000</v>
      </c>
      <c r="J97" s="20">
        <f>SUM(J91:J96)</f>
        <v>2000000</v>
      </c>
      <c r="L97" s="191"/>
      <c r="M97" s="191"/>
    </row>
    <row r="98" spans="1:14">
      <c r="A98" s="445" t="s">
        <v>456</v>
      </c>
      <c r="B98" s="13" t="s">
        <v>240</v>
      </c>
      <c r="C98" s="485" t="s">
        <v>457</v>
      </c>
      <c r="D98" s="23"/>
      <c r="E98" s="46"/>
      <c r="F98" s="23"/>
      <c r="G98" s="23"/>
      <c r="H98" s="24"/>
      <c r="I98" s="418"/>
      <c r="J98" s="25"/>
      <c r="L98" s="191"/>
      <c r="M98" s="191"/>
    </row>
    <row r="99" spans="1:14" s="14" customFormat="1">
      <c r="A99" s="445" t="s">
        <v>456</v>
      </c>
      <c r="B99" s="13" t="s">
        <v>25</v>
      </c>
      <c r="C99" s="487" t="s">
        <v>60</v>
      </c>
      <c r="D99" s="17">
        <v>70111</v>
      </c>
      <c r="E99" s="164" t="s">
        <v>1537</v>
      </c>
      <c r="F99" s="17" t="s">
        <v>27</v>
      </c>
      <c r="G99" s="18" t="s">
        <v>280</v>
      </c>
      <c r="H99" s="350">
        <v>800000</v>
      </c>
      <c r="I99" s="415">
        <v>800000</v>
      </c>
      <c r="J99" s="16">
        <v>534000</v>
      </c>
      <c r="K99" s="144"/>
      <c r="L99" s="191"/>
      <c r="M99" s="191"/>
      <c r="N99" s="13"/>
    </row>
    <row r="100" spans="1:14">
      <c r="A100" s="445" t="s">
        <v>456</v>
      </c>
      <c r="B100" s="13" t="s">
        <v>3</v>
      </c>
      <c r="C100" s="487" t="s">
        <v>4</v>
      </c>
      <c r="D100" s="17">
        <v>70111</v>
      </c>
      <c r="E100" s="164" t="s">
        <v>1537</v>
      </c>
      <c r="F100" s="17" t="s">
        <v>27</v>
      </c>
      <c r="G100" s="18" t="s">
        <v>280</v>
      </c>
      <c r="H100" s="350">
        <v>500000</v>
      </c>
      <c r="I100" s="415">
        <v>500000</v>
      </c>
      <c r="J100" s="16">
        <v>334000</v>
      </c>
      <c r="L100" s="191"/>
      <c r="M100" s="191"/>
    </row>
    <row r="101" spans="1:14">
      <c r="A101" s="445" t="s">
        <v>456</v>
      </c>
      <c r="B101" s="13" t="s">
        <v>32</v>
      </c>
      <c r="C101" s="487" t="s">
        <v>33</v>
      </c>
      <c r="D101" s="17">
        <v>70111</v>
      </c>
      <c r="E101" s="164" t="s">
        <v>1537</v>
      </c>
      <c r="F101" s="17" t="s">
        <v>27</v>
      </c>
      <c r="G101" s="18" t="s">
        <v>280</v>
      </c>
      <c r="H101" s="350">
        <v>500000</v>
      </c>
      <c r="I101" s="415">
        <v>500000</v>
      </c>
      <c r="J101" s="16">
        <v>334000</v>
      </c>
      <c r="L101" s="191"/>
      <c r="M101" s="191"/>
    </row>
    <row r="102" spans="1:14">
      <c r="A102" s="445" t="s">
        <v>456</v>
      </c>
      <c r="B102" s="13" t="s">
        <v>15</v>
      </c>
      <c r="C102" s="487" t="s">
        <v>486</v>
      </c>
      <c r="D102" s="17">
        <v>70111</v>
      </c>
      <c r="E102" s="164" t="s">
        <v>1537</v>
      </c>
      <c r="F102" s="17" t="s">
        <v>27</v>
      </c>
      <c r="G102" s="18" t="s">
        <v>280</v>
      </c>
      <c r="H102" s="350">
        <v>600000</v>
      </c>
      <c r="I102" s="415">
        <v>600000</v>
      </c>
      <c r="J102" s="16">
        <v>400000</v>
      </c>
      <c r="L102" s="191"/>
      <c r="M102" s="191"/>
    </row>
    <row r="103" spans="1:14">
      <c r="A103" s="445" t="s">
        <v>456</v>
      </c>
      <c r="B103" s="13" t="s">
        <v>19</v>
      </c>
      <c r="C103" s="487" t="s">
        <v>20</v>
      </c>
      <c r="D103" s="17">
        <v>70111</v>
      </c>
      <c r="E103" s="164" t="s">
        <v>1537</v>
      </c>
      <c r="F103" s="17" t="s">
        <v>27</v>
      </c>
      <c r="G103" s="18" t="s">
        <v>280</v>
      </c>
      <c r="H103" s="350">
        <v>100000</v>
      </c>
      <c r="I103" s="415">
        <v>100000</v>
      </c>
      <c r="J103" s="16">
        <v>67000</v>
      </c>
      <c r="L103" s="191"/>
      <c r="M103" s="191"/>
    </row>
    <row r="104" spans="1:14">
      <c r="A104" s="445" t="s">
        <v>456</v>
      </c>
      <c r="B104" s="13" t="s">
        <v>37</v>
      </c>
      <c r="C104" s="487" t="s">
        <v>38</v>
      </c>
      <c r="D104" s="17">
        <v>70111</v>
      </c>
      <c r="E104" s="164" t="s">
        <v>1537</v>
      </c>
      <c r="F104" s="17" t="s">
        <v>27</v>
      </c>
      <c r="G104" s="18" t="s">
        <v>280</v>
      </c>
      <c r="H104" s="350">
        <v>500000</v>
      </c>
      <c r="I104" s="415">
        <v>500000</v>
      </c>
      <c r="J104" s="16">
        <v>331000</v>
      </c>
      <c r="L104" s="191"/>
      <c r="M104" s="191"/>
    </row>
    <row r="105" spans="1:14">
      <c r="A105" s="445" t="s">
        <v>456</v>
      </c>
      <c r="B105" s="13" t="s">
        <v>240</v>
      </c>
      <c r="C105" s="486" t="s">
        <v>332</v>
      </c>
      <c r="D105" s="19"/>
      <c r="E105" s="27"/>
      <c r="F105" s="19"/>
      <c r="G105" s="19"/>
      <c r="H105" s="351">
        <f>SUM(H99:H104)</f>
        <v>3000000</v>
      </c>
      <c r="I105" s="416">
        <f>SUM(I99:I104)</f>
        <v>3000000</v>
      </c>
      <c r="J105" s="20">
        <f>SUM(J99:J104)</f>
        <v>2000000</v>
      </c>
      <c r="L105" s="191"/>
      <c r="M105" s="191"/>
    </row>
    <row r="106" spans="1:14">
      <c r="A106" s="445" t="s">
        <v>458</v>
      </c>
      <c r="B106" s="13" t="s">
        <v>240</v>
      </c>
      <c r="C106" s="485" t="s">
        <v>459</v>
      </c>
      <c r="D106" s="23"/>
      <c r="E106" s="46"/>
      <c r="F106" s="23"/>
      <c r="G106" s="23"/>
      <c r="H106" s="24"/>
      <c r="I106" s="418"/>
      <c r="J106" s="25"/>
      <c r="L106" s="191"/>
      <c r="M106" s="191"/>
    </row>
    <row r="107" spans="1:14">
      <c r="A107" s="445" t="s">
        <v>458</v>
      </c>
      <c r="B107" s="13" t="s">
        <v>25</v>
      </c>
      <c r="C107" s="487" t="s">
        <v>60</v>
      </c>
      <c r="D107" s="17">
        <v>70111</v>
      </c>
      <c r="E107" s="164" t="s">
        <v>1537</v>
      </c>
      <c r="F107" s="17" t="s">
        <v>27</v>
      </c>
      <c r="G107" s="18" t="s">
        <v>280</v>
      </c>
      <c r="H107" s="350">
        <v>800000</v>
      </c>
      <c r="I107" s="415">
        <v>800000</v>
      </c>
      <c r="J107" s="16">
        <v>534000</v>
      </c>
      <c r="L107" s="191"/>
      <c r="M107" s="191"/>
    </row>
    <row r="108" spans="1:14">
      <c r="A108" s="445" t="s">
        <v>458</v>
      </c>
      <c r="B108" s="13" t="s">
        <v>3</v>
      </c>
      <c r="C108" s="487" t="s">
        <v>4</v>
      </c>
      <c r="D108" s="17">
        <v>70111</v>
      </c>
      <c r="E108" s="164" t="s">
        <v>1537</v>
      </c>
      <c r="F108" s="17" t="s">
        <v>27</v>
      </c>
      <c r="G108" s="18" t="s">
        <v>280</v>
      </c>
      <c r="H108" s="350">
        <v>500000</v>
      </c>
      <c r="I108" s="415">
        <v>500000</v>
      </c>
      <c r="J108" s="16">
        <v>334000</v>
      </c>
      <c r="L108" s="191"/>
      <c r="M108" s="191"/>
    </row>
    <row r="109" spans="1:14">
      <c r="A109" s="445" t="s">
        <v>458</v>
      </c>
      <c r="B109" s="13" t="s">
        <v>32</v>
      </c>
      <c r="C109" s="487" t="s">
        <v>33</v>
      </c>
      <c r="D109" s="17">
        <v>70111</v>
      </c>
      <c r="E109" s="164" t="s">
        <v>1537</v>
      </c>
      <c r="F109" s="17" t="s">
        <v>27</v>
      </c>
      <c r="G109" s="18" t="s">
        <v>280</v>
      </c>
      <c r="H109" s="350">
        <v>500000</v>
      </c>
      <c r="I109" s="415">
        <v>500000</v>
      </c>
      <c r="J109" s="16">
        <v>334000</v>
      </c>
      <c r="L109" s="191"/>
      <c r="M109" s="191"/>
    </row>
    <row r="110" spans="1:14">
      <c r="A110" s="445" t="s">
        <v>458</v>
      </c>
      <c r="B110" s="13" t="s">
        <v>15</v>
      </c>
      <c r="C110" s="487" t="s">
        <v>486</v>
      </c>
      <c r="D110" s="17">
        <v>70111</v>
      </c>
      <c r="E110" s="164" t="s">
        <v>1537</v>
      </c>
      <c r="F110" s="17" t="s">
        <v>27</v>
      </c>
      <c r="G110" s="18" t="s">
        <v>280</v>
      </c>
      <c r="H110" s="350">
        <v>600000</v>
      </c>
      <c r="I110" s="415">
        <v>600000</v>
      </c>
      <c r="J110" s="16">
        <v>400000</v>
      </c>
      <c r="L110" s="191"/>
      <c r="M110" s="191"/>
    </row>
    <row r="111" spans="1:14">
      <c r="A111" s="445" t="s">
        <v>458</v>
      </c>
      <c r="B111" s="13" t="s">
        <v>19</v>
      </c>
      <c r="C111" s="487" t="s">
        <v>20</v>
      </c>
      <c r="D111" s="17">
        <v>70111</v>
      </c>
      <c r="E111" s="164" t="s">
        <v>1537</v>
      </c>
      <c r="F111" s="17" t="s">
        <v>27</v>
      </c>
      <c r="G111" s="18" t="s">
        <v>280</v>
      </c>
      <c r="H111" s="350">
        <v>100000</v>
      </c>
      <c r="I111" s="415">
        <v>100000</v>
      </c>
      <c r="J111" s="16">
        <v>67000</v>
      </c>
      <c r="L111" s="191"/>
      <c r="M111" s="191"/>
    </row>
    <row r="112" spans="1:14">
      <c r="A112" s="445" t="s">
        <v>458</v>
      </c>
      <c r="B112" s="13" t="s">
        <v>37</v>
      </c>
      <c r="C112" s="487" t="s">
        <v>38</v>
      </c>
      <c r="D112" s="17">
        <v>70111</v>
      </c>
      <c r="E112" s="164" t="s">
        <v>1537</v>
      </c>
      <c r="F112" s="17" t="s">
        <v>27</v>
      </c>
      <c r="G112" s="18" t="s">
        <v>280</v>
      </c>
      <c r="H112" s="350">
        <v>500000</v>
      </c>
      <c r="I112" s="415">
        <v>500000</v>
      </c>
      <c r="J112" s="16">
        <v>331000</v>
      </c>
      <c r="L112" s="191"/>
      <c r="M112" s="191"/>
    </row>
    <row r="113" spans="1:14">
      <c r="A113" s="445" t="s">
        <v>458</v>
      </c>
      <c r="B113" s="13" t="s">
        <v>240</v>
      </c>
      <c r="C113" s="486" t="s">
        <v>332</v>
      </c>
      <c r="D113" s="19"/>
      <c r="E113" s="27"/>
      <c r="F113" s="19"/>
      <c r="G113" s="19"/>
      <c r="H113" s="351">
        <f>SUM(H107:H112)</f>
        <v>3000000</v>
      </c>
      <c r="I113" s="416">
        <f>SUM(I107:I112)</f>
        <v>3000000</v>
      </c>
      <c r="J113" s="20">
        <f>SUM(J107:J112)</f>
        <v>2000000</v>
      </c>
      <c r="L113" s="191"/>
      <c r="M113" s="191"/>
    </row>
    <row r="114" spans="1:14">
      <c r="A114" s="445" t="s">
        <v>460</v>
      </c>
      <c r="B114" s="13" t="s">
        <v>240</v>
      </c>
      <c r="C114" s="485" t="s">
        <v>461</v>
      </c>
      <c r="D114" s="23"/>
      <c r="E114" s="46"/>
      <c r="F114" s="23"/>
      <c r="G114" s="23"/>
      <c r="H114" s="24"/>
      <c r="I114" s="418"/>
      <c r="J114" s="25"/>
      <c r="L114" s="191"/>
      <c r="M114" s="191"/>
    </row>
    <row r="115" spans="1:14" s="14" customFormat="1">
      <c r="A115" s="445" t="s">
        <v>460</v>
      </c>
      <c r="B115" s="13" t="s">
        <v>25</v>
      </c>
      <c r="C115" s="487" t="s">
        <v>60</v>
      </c>
      <c r="D115" s="17">
        <v>70111</v>
      </c>
      <c r="E115" s="164" t="s">
        <v>1537</v>
      </c>
      <c r="F115" s="17" t="s">
        <v>27</v>
      </c>
      <c r="G115" s="18" t="s">
        <v>280</v>
      </c>
      <c r="H115" s="350">
        <v>800000</v>
      </c>
      <c r="I115" s="415">
        <v>800000</v>
      </c>
      <c r="J115" s="16">
        <v>534000</v>
      </c>
      <c r="K115" s="144"/>
      <c r="L115" s="191"/>
      <c r="M115" s="191"/>
      <c r="N115" s="13"/>
    </row>
    <row r="116" spans="1:14">
      <c r="A116" s="445" t="s">
        <v>460</v>
      </c>
      <c r="B116" s="13" t="s">
        <v>3</v>
      </c>
      <c r="C116" s="487" t="s">
        <v>4</v>
      </c>
      <c r="D116" s="17">
        <v>70111</v>
      </c>
      <c r="E116" s="164" t="s">
        <v>1537</v>
      </c>
      <c r="F116" s="17" t="s">
        <v>27</v>
      </c>
      <c r="G116" s="18" t="s">
        <v>280</v>
      </c>
      <c r="H116" s="350">
        <v>500000</v>
      </c>
      <c r="I116" s="415">
        <v>500000</v>
      </c>
      <c r="J116" s="16">
        <v>334000</v>
      </c>
      <c r="L116" s="191"/>
      <c r="M116" s="191"/>
    </row>
    <row r="117" spans="1:14">
      <c r="A117" s="445" t="s">
        <v>460</v>
      </c>
      <c r="B117" s="13" t="s">
        <v>32</v>
      </c>
      <c r="C117" s="487" t="s">
        <v>33</v>
      </c>
      <c r="D117" s="17">
        <v>70111</v>
      </c>
      <c r="E117" s="164" t="s">
        <v>1537</v>
      </c>
      <c r="F117" s="17" t="s">
        <v>27</v>
      </c>
      <c r="G117" s="18" t="s">
        <v>280</v>
      </c>
      <c r="H117" s="350">
        <v>500000</v>
      </c>
      <c r="I117" s="415">
        <v>500000</v>
      </c>
      <c r="J117" s="16">
        <v>334000</v>
      </c>
      <c r="L117" s="191"/>
      <c r="M117" s="191"/>
    </row>
    <row r="118" spans="1:14">
      <c r="A118" s="445" t="s">
        <v>460</v>
      </c>
      <c r="B118" s="13" t="s">
        <v>15</v>
      </c>
      <c r="C118" s="487" t="s">
        <v>486</v>
      </c>
      <c r="D118" s="17">
        <v>70111</v>
      </c>
      <c r="E118" s="164" t="s">
        <v>1537</v>
      </c>
      <c r="F118" s="17" t="s">
        <v>27</v>
      </c>
      <c r="G118" s="18" t="s">
        <v>280</v>
      </c>
      <c r="H118" s="350">
        <v>600000</v>
      </c>
      <c r="I118" s="415">
        <v>600000</v>
      </c>
      <c r="J118" s="16">
        <v>400000</v>
      </c>
      <c r="L118" s="191"/>
      <c r="M118" s="191"/>
    </row>
    <row r="119" spans="1:14">
      <c r="A119" s="445" t="s">
        <v>460</v>
      </c>
      <c r="B119" s="13" t="s">
        <v>19</v>
      </c>
      <c r="C119" s="487" t="s">
        <v>20</v>
      </c>
      <c r="D119" s="17">
        <v>70111</v>
      </c>
      <c r="E119" s="164" t="s">
        <v>1537</v>
      </c>
      <c r="F119" s="17" t="s">
        <v>27</v>
      </c>
      <c r="G119" s="18" t="s">
        <v>280</v>
      </c>
      <c r="H119" s="350">
        <v>100000</v>
      </c>
      <c r="I119" s="415">
        <v>100000</v>
      </c>
      <c r="J119" s="16">
        <v>67000</v>
      </c>
      <c r="L119" s="191"/>
      <c r="M119" s="191"/>
    </row>
    <row r="120" spans="1:14">
      <c r="A120" s="445" t="s">
        <v>460</v>
      </c>
      <c r="B120" s="13" t="s">
        <v>37</v>
      </c>
      <c r="C120" s="487" t="s">
        <v>38</v>
      </c>
      <c r="D120" s="17">
        <v>70111</v>
      </c>
      <c r="E120" s="164" t="s">
        <v>1537</v>
      </c>
      <c r="F120" s="17" t="s">
        <v>27</v>
      </c>
      <c r="G120" s="18" t="s">
        <v>280</v>
      </c>
      <c r="H120" s="350">
        <v>500000</v>
      </c>
      <c r="I120" s="415">
        <v>500000</v>
      </c>
      <c r="J120" s="16">
        <v>331000</v>
      </c>
      <c r="L120" s="191"/>
      <c r="M120" s="191"/>
    </row>
    <row r="121" spans="1:14">
      <c r="A121" s="445" t="s">
        <v>460</v>
      </c>
      <c r="B121" s="13" t="s">
        <v>240</v>
      </c>
      <c r="C121" s="486" t="s">
        <v>332</v>
      </c>
      <c r="D121" s="19"/>
      <c r="E121" s="27"/>
      <c r="F121" s="19"/>
      <c r="G121" s="19"/>
      <c r="H121" s="351">
        <f>SUM(H115:H120)</f>
        <v>3000000</v>
      </c>
      <c r="I121" s="416">
        <f>SUM(I115:I120)</f>
        <v>3000000</v>
      </c>
      <c r="J121" s="20">
        <f>SUM(J115:J120)</f>
        <v>2000000</v>
      </c>
      <c r="L121" s="191"/>
      <c r="M121" s="191"/>
    </row>
    <row r="122" spans="1:14">
      <c r="A122" s="445" t="s">
        <v>462</v>
      </c>
      <c r="B122" s="13" t="s">
        <v>240</v>
      </c>
      <c r="C122" s="485" t="s">
        <v>463</v>
      </c>
      <c r="D122" s="23"/>
      <c r="E122" s="46"/>
      <c r="F122" s="23"/>
      <c r="G122" s="23"/>
      <c r="H122" s="24"/>
      <c r="I122" s="418"/>
      <c r="J122" s="25"/>
      <c r="L122" s="191"/>
      <c r="M122" s="191"/>
    </row>
    <row r="123" spans="1:14">
      <c r="A123" s="445" t="s">
        <v>462</v>
      </c>
      <c r="B123" s="13" t="s">
        <v>25</v>
      </c>
      <c r="C123" s="487" t="s">
        <v>60</v>
      </c>
      <c r="D123" s="17">
        <v>70111</v>
      </c>
      <c r="E123" s="164" t="s">
        <v>1537</v>
      </c>
      <c r="F123" s="17" t="s">
        <v>27</v>
      </c>
      <c r="G123" s="18" t="s">
        <v>280</v>
      </c>
      <c r="H123" s="350">
        <v>800000</v>
      </c>
      <c r="I123" s="415">
        <v>800000</v>
      </c>
      <c r="J123" s="16">
        <v>534000</v>
      </c>
      <c r="L123" s="191"/>
      <c r="M123" s="191"/>
    </row>
    <row r="124" spans="1:14">
      <c r="A124" s="445" t="s">
        <v>462</v>
      </c>
      <c r="B124" s="13" t="s">
        <v>3</v>
      </c>
      <c r="C124" s="487" t="s">
        <v>4</v>
      </c>
      <c r="D124" s="17">
        <v>70111</v>
      </c>
      <c r="E124" s="164" t="s">
        <v>1537</v>
      </c>
      <c r="F124" s="17" t="s">
        <v>27</v>
      </c>
      <c r="G124" s="18" t="s">
        <v>280</v>
      </c>
      <c r="H124" s="350">
        <v>500000</v>
      </c>
      <c r="I124" s="415">
        <v>500000</v>
      </c>
      <c r="J124" s="16">
        <v>334000</v>
      </c>
      <c r="L124" s="191"/>
      <c r="M124" s="191"/>
    </row>
    <row r="125" spans="1:14">
      <c r="A125" s="445" t="s">
        <v>462</v>
      </c>
      <c r="B125" s="13" t="s">
        <v>32</v>
      </c>
      <c r="C125" s="487" t="s">
        <v>33</v>
      </c>
      <c r="D125" s="17">
        <v>70111</v>
      </c>
      <c r="E125" s="164" t="s">
        <v>1537</v>
      </c>
      <c r="F125" s="17" t="s">
        <v>27</v>
      </c>
      <c r="G125" s="18" t="s">
        <v>280</v>
      </c>
      <c r="H125" s="350">
        <v>500000</v>
      </c>
      <c r="I125" s="415">
        <v>500000</v>
      </c>
      <c r="J125" s="16">
        <v>334000</v>
      </c>
      <c r="L125" s="191"/>
      <c r="M125" s="191"/>
    </row>
    <row r="126" spans="1:14">
      <c r="A126" s="445" t="s">
        <v>462</v>
      </c>
      <c r="B126" s="13" t="s">
        <v>15</v>
      </c>
      <c r="C126" s="487" t="s">
        <v>486</v>
      </c>
      <c r="D126" s="17">
        <v>70111</v>
      </c>
      <c r="E126" s="164" t="s">
        <v>1537</v>
      </c>
      <c r="F126" s="17" t="s">
        <v>27</v>
      </c>
      <c r="G126" s="18" t="s">
        <v>280</v>
      </c>
      <c r="H126" s="350">
        <v>600000</v>
      </c>
      <c r="I126" s="415">
        <v>600000</v>
      </c>
      <c r="J126" s="16">
        <v>400000</v>
      </c>
      <c r="L126" s="191"/>
      <c r="M126" s="191"/>
    </row>
    <row r="127" spans="1:14">
      <c r="A127" s="445" t="s">
        <v>462</v>
      </c>
      <c r="B127" s="13" t="s">
        <v>19</v>
      </c>
      <c r="C127" s="487" t="s">
        <v>20</v>
      </c>
      <c r="D127" s="17">
        <v>70111</v>
      </c>
      <c r="E127" s="164" t="s">
        <v>1537</v>
      </c>
      <c r="F127" s="17" t="s">
        <v>27</v>
      </c>
      <c r="G127" s="18" t="s">
        <v>280</v>
      </c>
      <c r="H127" s="350">
        <v>100000</v>
      </c>
      <c r="I127" s="415">
        <v>100000</v>
      </c>
      <c r="J127" s="16">
        <v>67000</v>
      </c>
      <c r="L127" s="191"/>
      <c r="M127" s="191"/>
    </row>
    <row r="128" spans="1:14">
      <c r="A128" s="445" t="s">
        <v>462</v>
      </c>
      <c r="B128" s="13" t="s">
        <v>37</v>
      </c>
      <c r="C128" s="487" t="s">
        <v>38</v>
      </c>
      <c r="D128" s="17">
        <v>70111</v>
      </c>
      <c r="E128" s="164" t="s">
        <v>1537</v>
      </c>
      <c r="F128" s="17" t="s">
        <v>27</v>
      </c>
      <c r="G128" s="18" t="s">
        <v>280</v>
      </c>
      <c r="H128" s="350">
        <v>500000</v>
      </c>
      <c r="I128" s="415">
        <v>500000</v>
      </c>
      <c r="J128" s="16">
        <v>331000</v>
      </c>
      <c r="L128" s="191"/>
      <c r="M128" s="191"/>
    </row>
    <row r="129" spans="1:13">
      <c r="A129" s="445" t="s">
        <v>462</v>
      </c>
      <c r="B129" s="13" t="s">
        <v>240</v>
      </c>
      <c r="C129" s="486" t="s">
        <v>332</v>
      </c>
      <c r="D129" s="19"/>
      <c r="E129" s="27"/>
      <c r="F129" s="19"/>
      <c r="G129" s="19"/>
      <c r="H129" s="351">
        <f>SUM(H123:H128)</f>
        <v>3000000</v>
      </c>
      <c r="I129" s="416">
        <f>SUM(I123:I128)</f>
        <v>3000000</v>
      </c>
      <c r="J129" s="20">
        <f>SUM(J123:J128)</f>
        <v>2000000</v>
      </c>
      <c r="K129" s="13"/>
      <c r="L129" s="191"/>
      <c r="M129" s="191"/>
    </row>
    <row r="130" spans="1:13">
      <c r="A130" s="445" t="s">
        <v>1413</v>
      </c>
      <c r="B130" s="13" t="s">
        <v>240</v>
      </c>
      <c r="C130" s="485" t="s">
        <v>1453</v>
      </c>
      <c r="D130" s="19"/>
      <c r="E130" s="27"/>
      <c r="F130" s="19"/>
      <c r="G130" s="19"/>
      <c r="H130" s="351"/>
      <c r="I130" s="416"/>
      <c r="J130" s="20"/>
      <c r="K130" s="13"/>
      <c r="L130" s="191"/>
      <c r="M130" s="191"/>
    </row>
    <row r="131" spans="1:13">
      <c r="A131" s="445" t="s">
        <v>1413</v>
      </c>
      <c r="B131" s="13" t="s">
        <v>25</v>
      </c>
      <c r="C131" s="487" t="s">
        <v>60</v>
      </c>
      <c r="D131" s="17">
        <v>70111</v>
      </c>
      <c r="E131" s="164" t="s">
        <v>1537</v>
      </c>
      <c r="F131" s="17" t="s">
        <v>27</v>
      </c>
      <c r="G131" s="18" t="s">
        <v>280</v>
      </c>
      <c r="H131" s="350">
        <v>800000</v>
      </c>
      <c r="I131" s="415">
        <v>0</v>
      </c>
      <c r="J131" s="415">
        <v>0</v>
      </c>
      <c r="K131" s="13"/>
      <c r="L131" s="191"/>
      <c r="M131" s="191"/>
    </row>
    <row r="132" spans="1:13">
      <c r="A132" s="445" t="s">
        <v>1413</v>
      </c>
      <c r="B132" s="13" t="s">
        <v>3</v>
      </c>
      <c r="C132" s="487" t="s">
        <v>4</v>
      </c>
      <c r="D132" s="17">
        <v>70111</v>
      </c>
      <c r="E132" s="164" t="s">
        <v>1537</v>
      </c>
      <c r="F132" s="17" t="s">
        <v>27</v>
      </c>
      <c r="G132" s="18" t="s">
        <v>280</v>
      </c>
      <c r="H132" s="350">
        <v>500000</v>
      </c>
      <c r="I132" s="415">
        <v>0</v>
      </c>
      <c r="J132" s="415">
        <v>0</v>
      </c>
      <c r="K132" s="13"/>
      <c r="L132" s="191"/>
      <c r="M132" s="191"/>
    </row>
    <row r="133" spans="1:13">
      <c r="A133" s="445" t="s">
        <v>1413</v>
      </c>
      <c r="B133" s="13" t="s">
        <v>32</v>
      </c>
      <c r="C133" s="487" t="s">
        <v>33</v>
      </c>
      <c r="D133" s="17">
        <v>70111</v>
      </c>
      <c r="E133" s="164" t="s">
        <v>1537</v>
      </c>
      <c r="F133" s="17" t="s">
        <v>27</v>
      </c>
      <c r="G133" s="18" t="s">
        <v>280</v>
      </c>
      <c r="H133" s="350">
        <v>500000</v>
      </c>
      <c r="I133" s="415">
        <v>0</v>
      </c>
      <c r="J133" s="415">
        <v>0</v>
      </c>
      <c r="K133" s="13"/>
      <c r="L133" s="191"/>
      <c r="M133" s="191"/>
    </row>
    <row r="134" spans="1:13">
      <c r="A134" s="445" t="s">
        <v>1413</v>
      </c>
      <c r="B134" s="13" t="s">
        <v>15</v>
      </c>
      <c r="C134" s="487" t="s">
        <v>486</v>
      </c>
      <c r="D134" s="17">
        <v>70111</v>
      </c>
      <c r="E134" s="164" t="s">
        <v>1537</v>
      </c>
      <c r="F134" s="17" t="s">
        <v>27</v>
      </c>
      <c r="G134" s="18" t="s">
        <v>280</v>
      </c>
      <c r="H134" s="350">
        <v>600000</v>
      </c>
      <c r="I134" s="415">
        <v>0</v>
      </c>
      <c r="J134" s="415">
        <v>0</v>
      </c>
      <c r="K134" s="13"/>
      <c r="L134" s="191"/>
      <c r="M134" s="191"/>
    </row>
    <row r="135" spans="1:13">
      <c r="A135" s="445" t="s">
        <v>1413</v>
      </c>
      <c r="B135" s="13" t="s">
        <v>19</v>
      </c>
      <c r="C135" s="487" t="s">
        <v>20</v>
      </c>
      <c r="D135" s="17">
        <v>70111</v>
      </c>
      <c r="E135" s="164" t="s">
        <v>1537</v>
      </c>
      <c r="F135" s="17" t="s">
        <v>27</v>
      </c>
      <c r="G135" s="18" t="s">
        <v>280</v>
      </c>
      <c r="H135" s="350">
        <v>100000</v>
      </c>
      <c r="I135" s="415">
        <v>0</v>
      </c>
      <c r="J135" s="415">
        <v>0</v>
      </c>
      <c r="K135" s="13"/>
      <c r="L135" s="191"/>
      <c r="M135" s="191"/>
    </row>
    <row r="136" spans="1:13">
      <c r="A136" s="445" t="s">
        <v>1413</v>
      </c>
      <c r="B136" s="13" t="s">
        <v>37</v>
      </c>
      <c r="C136" s="487" t="s">
        <v>38</v>
      </c>
      <c r="D136" s="17">
        <v>70111</v>
      </c>
      <c r="E136" s="164" t="s">
        <v>1537</v>
      </c>
      <c r="F136" s="17" t="s">
        <v>27</v>
      </c>
      <c r="G136" s="18" t="s">
        <v>280</v>
      </c>
      <c r="H136" s="350">
        <v>500000</v>
      </c>
      <c r="I136" s="415">
        <v>0</v>
      </c>
      <c r="J136" s="415">
        <v>0</v>
      </c>
      <c r="K136" s="13"/>
      <c r="L136" s="191"/>
      <c r="M136" s="191"/>
    </row>
    <row r="137" spans="1:13">
      <c r="A137" s="445" t="s">
        <v>1413</v>
      </c>
      <c r="B137" s="13" t="s">
        <v>240</v>
      </c>
      <c r="C137" s="486" t="s">
        <v>332</v>
      </c>
      <c r="D137" s="19"/>
      <c r="E137" s="27"/>
      <c r="F137" s="19"/>
      <c r="G137" s="19"/>
      <c r="H137" s="351">
        <f>SUM(H131:H136)</f>
        <v>3000000</v>
      </c>
      <c r="I137" s="351">
        <f>SUM(I131:I136)</f>
        <v>0</v>
      </c>
      <c r="J137" s="351">
        <f>SUM(J131:J136)</f>
        <v>0</v>
      </c>
      <c r="K137" s="13"/>
      <c r="L137" s="191"/>
      <c r="M137" s="191"/>
    </row>
    <row r="138" spans="1:13">
      <c r="A138" s="445" t="s">
        <v>1414</v>
      </c>
      <c r="B138" s="13" t="s">
        <v>240</v>
      </c>
      <c r="C138" s="485" t="s">
        <v>1454</v>
      </c>
      <c r="D138" s="19"/>
      <c r="E138" s="27"/>
      <c r="F138" s="19"/>
      <c r="G138" s="19"/>
      <c r="H138" s="351"/>
      <c r="I138" s="416"/>
      <c r="J138" s="20"/>
      <c r="K138" s="13"/>
      <c r="L138" s="191"/>
      <c r="M138" s="191"/>
    </row>
    <row r="139" spans="1:13">
      <c r="A139" s="445" t="s">
        <v>1414</v>
      </c>
      <c r="B139" s="13" t="s">
        <v>25</v>
      </c>
      <c r="C139" s="487" t="s">
        <v>60</v>
      </c>
      <c r="D139" s="17">
        <v>70111</v>
      </c>
      <c r="E139" s="164" t="s">
        <v>1537</v>
      </c>
      <c r="F139" s="17" t="s">
        <v>27</v>
      </c>
      <c r="G139" s="18" t="s">
        <v>280</v>
      </c>
      <c r="H139" s="350">
        <v>800000</v>
      </c>
      <c r="I139" s="415">
        <v>0</v>
      </c>
      <c r="J139" s="415">
        <v>0</v>
      </c>
      <c r="K139" s="13"/>
      <c r="L139" s="191"/>
      <c r="M139" s="191"/>
    </row>
    <row r="140" spans="1:13">
      <c r="A140" s="445" t="s">
        <v>1414</v>
      </c>
      <c r="B140" s="13" t="s">
        <v>3</v>
      </c>
      <c r="C140" s="487" t="s">
        <v>4</v>
      </c>
      <c r="D140" s="17">
        <v>70111</v>
      </c>
      <c r="E140" s="164" t="s">
        <v>1537</v>
      </c>
      <c r="F140" s="17" t="s">
        <v>27</v>
      </c>
      <c r="G140" s="18" t="s">
        <v>280</v>
      </c>
      <c r="H140" s="350">
        <v>500000</v>
      </c>
      <c r="I140" s="415">
        <v>0</v>
      </c>
      <c r="J140" s="415">
        <v>0</v>
      </c>
      <c r="K140" s="13"/>
      <c r="L140" s="191"/>
      <c r="M140" s="191"/>
    </row>
    <row r="141" spans="1:13">
      <c r="A141" s="445" t="s">
        <v>1414</v>
      </c>
      <c r="B141" s="13" t="s">
        <v>32</v>
      </c>
      <c r="C141" s="487" t="s">
        <v>33</v>
      </c>
      <c r="D141" s="17">
        <v>70111</v>
      </c>
      <c r="E141" s="164" t="s">
        <v>1537</v>
      </c>
      <c r="F141" s="17" t="s">
        <v>27</v>
      </c>
      <c r="G141" s="18" t="s">
        <v>280</v>
      </c>
      <c r="H141" s="350">
        <v>500000</v>
      </c>
      <c r="I141" s="415">
        <v>0</v>
      </c>
      <c r="J141" s="415">
        <v>0</v>
      </c>
      <c r="K141" s="13"/>
      <c r="L141" s="191"/>
      <c r="M141" s="191"/>
    </row>
    <row r="142" spans="1:13">
      <c r="A142" s="445" t="s">
        <v>1414</v>
      </c>
      <c r="B142" s="13" t="s">
        <v>15</v>
      </c>
      <c r="C142" s="487" t="s">
        <v>486</v>
      </c>
      <c r="D142" s="17">
        <v>70111</v>
      </c>
      <c r="E142" s="164" t="s">
        <v>1537</v>
      </c>
      <c r="F142" s="17" t="s">
        <v>27</v>
      </c>
      <c r="G142" s="18" t="s">
        <v>280</v>
      </c>
      <c r="H142" s="350">
        <v>600000</v>
      </c>
      <c r="I142" s="415">
        <v>0</v>
      </c>
      <c r="J142" s="415">
        <v>0</v>
      </c>
      <c r="K142" s="13"/>
      <c r="L142" s="191"/>
      <c r="M142" s="191"/>
    </row>
    <row r="143" spans="1:13">
      <c r="A143" s="445" t="s">
        <v>1414</v>
      </c>
      <c r="B143" s="13" t="s">
        <v>19</v>
      </c>
      <c r="C143" s="487" t="s">
        <v>20</v>
      </c>
      <c r="D143" s="17">
        <v>70111</v>
      </c>
      <c r="E143" s="164" t="s">
        <v>1537</v>
      </c>
      <c r="F143" s="17" t="s">
        <v>27</v>
      </c>
      <c r="G143" s="18" t="s">
        <v>280</v>
      </c>
      <c r="H143" s="350">
        <v>100000</v>
      </c>
      <c r="I143" s="415">
        <v>0</v>
      </c>
      <c r="J143" s="415">
        <v>0</v>
      </c>
      <c r="K143" s="13"/>
      <c r="L143" s="191"/>
      <c r="M143" s="191"/>
    </row>
    <row r="144" spans="1:13">
      <c r="A144" s="445" t="s">
        <v>1414</v>
      </c>
      <c r="B144" s="13" t="s">
        <v>37</v>
      </c>
      <c r="C144" s="487" t="s">
        <v>38</v>
      </c>
      <c r="D144" s="17">
        <v>70111</v>
      </c>
      <c r="E144" s="164" t="s">
        <v>1537</v>
      </c>
      <c r="F144" s="17" t="s">
        <v>27</v>
      </c>
      <c r="G144" s="18" t="s">
        <v>280</v>
      </c>
      <c r="H144" s="350">
        <v>500000</v>
      </c>
      <c r="I144" s="415">
        <v>0</v>
      </c>
      <c r="J144" s="415">
        <v>0</v>
      </c>
      <c r="K144" s="13"/>
      <c r="L144" s="191"/>
      <c r="M144" s="191"/>
    </row>
    <row r="145" spans="1:13">
      <c r="A145" s="445" t="s">
        <v>1414</v>
      </c>
      <c r="B145" s="13" t="s">
        <v>240</v>
      </c>
      <c r="C145" s="486" t="s">
        <v>332</v>
      </c>
      <c r="D145" s="19"/>
      <c r="E145" s="27"/>
      <c r="F145" s="19"/>
      <c r="G145" s="19"/>
      <c r="H145" s="351">
        <f>SUM(H139:H144)</f>
        <v>3000000</v>
      </c>
      <c r="I145" s="351">
        <f>SUM(I139:I144)</f>
        <v>0</v>
      </c>
      <c r="J145" s="351">
        <f>SUM(J139:J144)</f>
        <v>0</v>
      </c>
      <c r="K145" s="13"/>
      <c r="L145" s="191"/>
      <c r="M145" s="191"/>
    </row>
    <row r="146" spans="1:13">
      <c r="A146" s="445" t="s">
        <v>1415</v>
      </c>
      <c r="B146" s="13" t="s">
        <v>240</v>
      </c>
      <c r="C146" s="485" t="s">
        <v>1455</v>
      </c>
      <c r="D146" s="19"/>
      <c r="E146" s="27"/>
      <c r="F146" s="19"/>
      <c r="G146" s="19"/>
      <c r="H146" s="351"/>
      <c r="I146" s="416"/>
      <c r="J146" s="20"/>
      <c r="K146" s="13"/>
      <c r="L146" s="191"/>
      <c r="M146" s="191"/>
    </row>
    <row r="147" spans="1:13">
      <c r="A147" s="445" t="s">
        <v>1415</v>
      </c>
      <c r="B147" s="13" t="s">
        <v>25</v>
      </c>
      <c r="C147" s="487" t="s">
        <v>60</v>
      </c>
      <c r="D147" s="17">
        <v>70111</v>
      </c>
      <c r="E147" s="164" t="s">
        <v>1537</v>
      </c>
      <c r="F147" s="17" t="s">
        <v>27</v>
      </c>
      <c r="G147" s="18" t="s">
        <v>280</v>
      </c>
      <c r="H147" s="350">
        <v>800000</v>
      </c>
      <c r="I147" s="415">
        <v>0</v>
      </c>
      <c r="J147" s="415">
        <v>0</v>
      </c>
      <c r="K147" s="13"/>
      <c r="L147" s="191"/>
      <c r="M147" s="191"/>
    </row>
    <row r="148" spans="1:13">
      <c r="A148" s="445" t="s">
        <v>1415</v>
      </c>
      <c r="B148" s="13" t="s">
        <v>3</v>
      </c>
      <c r="C148" s="487" t="s">
        <v>4</v>
      </c>
      <c r="D148" s="17">
        <v>70111</v>
      </c>
      <c r="E148" s="164" t="s">
        <v>1537</v>
      </c>
      <c r="F148" s="17" t="s">
        <v>27</v>
      </c>
      <c r="G148" s="18" t="s">
        <v>280</v>
      </c>
      <c r="H148" s="350">
        <v>500000</v>
      </c>
      <c r="I148" s="415">
        <v>0</v>
      </c>
      <c r="J148" s="415">
        <v>0</v>
      </c>
      <c r="K148" s="13"/>
      <c r="L148" s="191"/>
      <c r="M148" s="191"/>
    </row>
    <row r="149" spans="1:13">
      <c r="A149" s="445" t="s">
        <v>1415</v>
      </c>
      <c r="B149" s="13" t="s">
        <v>32</v>
      </c>
      <c r="C149" s="487" t="s">
        <v>33</v>
      </c>
      <c r="D149" s="17">
        <v>70111</v>
      </c>
      <c r="E149" s="164" t="s">
        <v>1537</v>
      </c>
      <c r="F149" s="17" t="s">
        <v>27</v>
      </c>
      <c r="G149" s="18" t="s">
        <v>280</v>
      </c>
      <c r="H149" s="350">
        <v>500000</v>
      </c>
      <c r="I149" s="415">
        <v>0</v>
      </c>
      <c r="J149" s="415">
        <v>0</v>
      </c>
      <c r="K149" s="13"/>
      <c r="L149" s="191"/>
      <c r="M149" s="191"/>
    </row>
    <row r="150" spans="1:13">
      <c r="A150" s="445" t="s">
        <v>1415</v>
      </c>
      <c r="B150" s="13" t="s">
        <v>15</v>
      </c>
      <c r="C150" s="487" t="s">
        <v>486</v>
      </c>
      <c r="D150" s="17">
        <v>70111</v>
      </c>
      <c r="E150" s="164" t="s">
        <v>1537</v>
      </c>
      <c r="F150" s="17" t="s">
        <v>27</v>
      </c>
      <c r="G150" s="18" t="s">
        <v>280</v>
      </c>
      <c r="H150" s="350">
        <v>600000</v>
      </c>
      <c r="I150" s="415">
        <v>0</v>
      </c>
      <c r="J150" s="415">
        <v>0</v>
      </c>
      <c r="K150" s="13"/>
      <c r="L150" s="191"/>
      <c r="M150" s="191"/>
    </row>
    <row r="151" spans="1:13">
      <c r="A151" s="445" t="s">
        <v>1415</v>
      </c>
      <c r="B151" s="13" t="s">
        <v>19</v>
      </c>
      <c r="C151" s="487" t="s">
        <v>20</v>
      </c>
      <c r="D151" s="17">
        <v>70111</v>
      </c>
      <c r="E151" s="164" t="s">
        <v>1537</v>
      </c>
      <c r="F151" s="17" t="s">
        <v>27</v>
      </c>
      <c r="G151" s="18" t="s">
        <v>280</v>
      </c>
      <c r="H151" s="350">
        <v>100000</v>
      </c>
      <c r="I151" s="415">
        <v>0</v>
      </c>
      <c r="J151" s="415">
        <v>0</v>
      </c>
      <c r="K151" s="13"/>
      <c r="L151" s="191"/>
      <c r="M151" s="191"/>
    </row>
    <row r="152" spans="1:13">
      <c r="A152" s="445" t="s">
        <v>1415</v>
      </c>
      <c r="B152" s="13" t="s">
        <v>37</v>
      </c>
      <c r="C152" s="487" t="s">
        <v>38</v>
      </c>
      <c r="D152" s="17">
        <v>70111</v>
      </c>
      <c r="E152" s="164" t="s">
        <v>1537</v>
      </c>
      <c r="F152" s="17" t="s">
        <v>27</v>
      </c>
      <c r="G152" s="18" t="s">
        <v>280</v>
      </c>
      <c r="H152" s="350">
        <v>500000</v>
      </c>
      <c r="I152" s="415">
        <v>0</v>
      </c>
      <c r="J152" s="415">
        <v>0</v>
      </c>
      <c r="K152" s="13"/>
      <c r="L152" s="191"/>
      <c r="M152" s="191"/>
    </row>
    <row r="153" spans="1:13">
      <c r="A153" s="445" t="s">
        <v>1415</v>
      </c>
      <c r="B153" s="13" t="s">
        <v>240</v>
      </c>
      <c r="C153" s="486" t="s">
        <v>332</v>
      </c>
      <c r="D153" s="19"/>
      <c r="E153" s="27"/>
      <c r="F153" s="19"/>
      <c r="G153" s="19"/>
      <c r="H153" s="351">
        <f>SUM(H147:H152)</f>
        <v>3000000</v>
      </c>
      <c r="I153" s="351">
        <f>SUM(I147:I152)</f>
        <v>0</v>
      </c>
      <c r="J153" s="351">
        <f>SUM(J147:J152)</f>
        <v>0</v>
      </c>
      <c r="K153" s="13"/>
      <c r="L153" s="191"/>
      <c r="M153" s="191"/>
    </row>
    <row r="154" spans="1:13">
      <c r="A154" s="445" t="s">
        <v>1416</v>
      </c>
      <c r="B154" s="13" t="s">
        <v>240</v>
      </c>
      <c r="C154" s="485" t="s">
        <v>1456</v>
      </c>
      <c r="D154" s="19"/>
      <c r="E154" s="27"/>
      <c r="F154" s="19"/>
      <c r="G154" s="19"/>
      <c r="H154" s="351"/>
      <c r="I154" s="416"/>
      <c r="J154" s="20"/>
      <c r="K154" s="13"/>
      <c r="L154" s="191"/>
      <c r="M154" s="191"/>
    </row>
    <row r="155" spans="1:13">
      <c r="A155" s="445" t="s">
        <v>1416</v>
      </c>
      <c r="B155" s="13" t="s">
        <v>25</v>
      </c>
      <c r="C155" s="487" t="s">
        <v>60</v>
      </c>
      <c r="D155" s="17">
        <v>70111</v>
      </c>
      <c r="E155" s="164" t="s">
        <v>1537</v>
      </c>
      <c r="F155" s="17" t="s">
        <v>27</v>
      </c>
      <c r="G155" s="18" t="s">
        <v>280</v>
      </c>
      <c r="H155" s="350">
        <v>800000</v>
      </c>
      <c r="I155" s="415">
        <v>0</v>
      </c>
      <c r="J155" s="415">
        <v>0</v>
      </c>
      <c r="K155" s="13"/>
      <c r="L155" s="191"/>
      <c r="M155" s="191"/>
    </row>
    <row r="156" spans="1:13">
      <c r="A156" s="445" t="s">
        <v>1416</v>
      </c>
      <c r="B156" s="13" t="s">
        <v>3</v>
      </c>
      <c r="C156" s="487" t="s">
        <v>4</v>
      </c>
      <c r="D156" s="17">
        <v>70111</v>
      </c>
      <c r="E156" s="164" t="s">
        <v>1537</v>
      </c>
      <c r="F156" s="17" t="s">
        <v>27</v>
      </c>
      <c r="G156" s="18" t="s">
        <v>280</v>
      </c>
      <c r="H156" s="350">
        <v>500000</v>
      </c>
      <c r="I156" s="415">
        <v>0</v>
      </c>
      <c r="J156" s="415">
        <v>0</v>
      </c>
      <c r="K156" s="13"/>
      <c r="L156" s="191"/>
      <c r="M156" s="191"/>
    </row>
    <row r="157" spans="1:13">
      <c r="A157" s="445" t="s">
        <v>1416</v>
      </c>
      <c r="B157" s="13" t="s">
        <v>32</v>
      </c>
      <c r="C157" s="487" t="s">
        <v>33</v>
      </c>
      <c r="D157" s="17">
        <v>70111</v>
      </c>
      <c r="E157" s="164" t="s">
        <v>1537</v>
      </c>
      <c r="F157" s="17" t="s">
        <v>27</v>
      </c>
      <c r="G157" s="18" t="s">
        <v>280</v>
      </c>
      <c r="H157" s="350">
        <v>500000</v>
      </c>
      <c r="I157" s="415">
        <v>0</v>
      </c>
      <c r="J157" s="415">
        <v>0</v>
      </c>
      <c r="K157" s="13"/>
      <c r="L157" s="191"/>
      <c r="M157" s="191"/>
    </row>
    <row r="158" spans="1:13">
      <c r="A158" s="445" t="s">
        <v>1416</v>
      </c>
      <c r="B158" s="13" t="s">
        <v>15</v>
      </c>
      <c r="C158" s="487" t="s">
        <v>486</v>
      </c>
      <c r="D158" s="17">
        <v>70111</v>
      </c>
      <c r="E158" s="164" t="s">
        <v>1537</v>
      </c>
      <c r="F158" s="17" t="s">
        <v>27</v>
      </c>
      <c r="G158" s="18" t="s">
        <v>280</v>
      </c>
      <c r="H158" s="350">
        <v>600000</v>
      </c>
      <c r="I158" s="415">
        <v>0</v>
      </c>
      <c r="J158" s="415">
        <v>0</v>
      </c>
      <c r="K158" s="13"/>
      <c r="L158" s="191"/>
      <c r="M158" s="191"/>
    </row>
    <row r="159" spans="1:13">
      <c r="A159" s="445" t="s">
        <v>1416</v>
      </c>
      <c r="B159" s="13" t="s">
        <v>19</v>
      </c>
      <c r="C159" s="487" t="s">
        <v>20</v>
      </c>
      <c r="D159" s="17">
        <v>70111</v>
      </c>
      <c r="E159" s="164" t="s">
        <v>1537</v>
      </c>
      <c r="F159" s="17" t="s">
        <v>27</v>
      </c>
      <c r="G159" s="18" t="s">
        <v>280</v>
      </c>
      <c r="H159" s="350">
        <v>100000</v>
      </c>
      <c r="I159" s="415">
        <v>0</v>
      </c>
      <c r="J159" s="415">
        <v>0</v>
      </c>
      <c r="K159" s="13"/>
      <c r="L159" s="191"/>
      <c r="M159" s="191"/>
    </row>
    <row r="160" spans="1:13">
      <c r="A160" s="445" t="s">
        <v>1416</v>
      </c>
      <c r="B160" s="13" t="s">
        <v>37</v>
      </c>
      <c r="C160" s="487" t="s">
        <v>38</v>
      </c>
      <c r="D160" s="17">
        <v>70111</v>
      </c>
      <c r="E160" s="164" t="s">
        <v>1537</v>
      </c>
      <c r="F160" s="17" t="s">
        <v>27</v>
      </c>
      <c r="G160" s="18" t="s">
        <v>280</v>
      </c>
      <c r="H160" s="350">
        <v>500000</v>
      </c>
      <c r="I160" s="415">
        <v>0</v>
      </c>
      <c r="J160" s="415">
        <v>0</v>
      </c>
      <c r="K160" s="13"/>
      <c r="L160" s="191"/>
      <c r="M160" s="191"/>
    </row>
    <row r="161" spans="1:13">
      <c r="A161" s="445" t="s">
        <v>1416</v>
      </c>
      <c r="B161" s="13" t="s">
        <v>240</v>
      </c>
      <c r="C161" s="486" t="s">
        <v>332</v>
      </c>
      <c r="D161" s="19"/>
      <c r="E161" s="27"/>
      <c r="F161" s="19"/>
      <c r="G161" s="19"/>
      <c r="H161" s="351">
        <f>SUM(H155:H160)</f>
        <v>3000000</v>
      </c>
      <c r="I161" s="351">
        <f>SUM(I155:I160)</f>
        <v>0</v>
      </c>
      <c r="J161" s="351">
        <f>SUM(J155:J160)</f>
        <v>0</v>
      </c>
      <c r="K161" s="13"/>
      <c r="L161" s="191"/>
      <c r="M161" s="191"/>
    </row>
    <row r="162" spans="1:13">
      <c r="A162" s="445" t="s">
        <v>1417</v>
      </c>
      <c r="B162" s="13" t="s">
        <v>240</v>
      </c>
      <c r="C162" s="485" t="s">
        <v>1457</v>
      </c>
      <c r="D162" s="19"/>
      <c r="E162" s="27"/>
      <c r="F162" s="19"/>
      <c r="G162" s="19"/>
      <c r="H162" s="351"/>
      <c r="I162" s="416"/>
      <c r="J162" s="20"/>
      <c r="K162" s="13"/>
      <c r="L162" s="191"/>
      <c r="M162" s="191"/>
    </row>
    <row r="163" spans="1:13">
      <c r="A163" s="445" t="s">
        <v>1417</v>
      </c>
      <c r="B163" s="13" t="s">
        <v>25</v>
      </c>
      <c r="C163" s="487" t="s">
        <v>60</v>
      </c>
      <c r="D163" s="17">
        <v>70111</v>
      </c>
      <c r="E163" s="164" t="s">
        <v>1537</v>
      </c>
      <c r="F163" s="17" t="s">
        <v>27</v>
      </c>
      <c r="G163" s="18" t="s">
        <v>280</v>
      </c>
      <c r="H163" s="350">
        <v>800000</v>
      </c>
      <c r="I163" s="415">
        <v>0</v>
      </c>
      <c r="J163" s="415">
        <v>0</v>
      </c>
      <c r="K163" s="13"/>
      <c r="L163" s="191"/>
      <c r="M163" s="191"/>
    </row>
    <row r="164" spans="1:13">
      <c r="A164" s="445" t="s">
        <v>1417</v>
      </c>
      <c r="B164" s="13" t="s">
        <v>3</v>
      </c>
      <c r="C164" s="487" t="s">
        <v>4</v>
      </c>
      <c r="D164" s="17">
        <v>70111</v>
      </c>
      <c r="E164" s="164" t="s">
        <v>1537</v>
      </c>
      <c r="F164" s="17" t="s">
        <v>27</v>
      </c>
      <c r="G164" s="18" t="s">
        <v>280</v>
      </c>
      <c r="H164" s="350">
        <v>500000</v>
      </c>
      <c r="I164" s="415">
        <v>0</v>
      </c>
      <c r="J164" s="415">
        <v>0</v>
      </c>
      <c r="K164" s="13"/>
      <c r="L164" s="191"/>
      <c r="M164" s="191"/>
    </row>
    <row r="165" spans="1:13">
      <c r="A165" s="445" t="s">
        <v>1417</v>
      </c>
      <c r="B165" s="13" t="s">
        <v>32</v>
      </c>
      <c r="C165" s="487" t="s">
        <v>33</v>
      </c>
      <c r="D165" s="17">
        <v>70111</v>
      </c>
      <c r="E165" s="164" t="s">
        <v>1537</v>
      </c>
      <c r="F165" s="17" t="s">
        <v>27</v>
      </c>
      <c r="G165" s="18" t="s">
        <v>280</v>
      </c>
      <c r="H165" s="350">
        <v>500000</v>
      </c>
      <c r="I165" s="415">
        <v>0</v>
      </c>
      <c r="J165" s="415">
        <v>0</v>
      </c>
      <c r="K165" s="13"/>
      <c r="L165" s="191"/>
      <c r="M165" s="191"/>
    </row>
    <row r="166" spans="1:13">
      <c r="A166" s="445" t="s">
        <v>1417</v>
      </c>
      <c r="B166" s="13" t="s">
        <v>15</v>
      </c>
      <c r="C166" s="487" t="s">
        <v>486</v>
      </c>
      <c r="D166" s="17">
        <v>70111</v>
      </c>
      <c r="E166" s="164" t="s">
        <v>1537</v>
      </c>
      <c r="F166" s="17" t="s">
        <v>27</v>
      </c>
      <c r="G166" s="18" t="s">
        <v>280</v>
      </c>
      <c r="H166" s="350">
        <v>600000</v>
      </c>
      <c r="I166" s="415">
        <v>0</v>
      </c>
      <c r="J166" s="415">
        <v>0</v>
      </c>
      <c r="K166" s="13"/>
      <c r="L166" s="191"/>
      <c r="M166" s="191"/>
    </row>
    <row r="167" spans="1:13">
      <c r="A167" s="445" t="s">
        <v>1417</v>
      </c>
      <c r="B167" s="13" t="s">
        <v>19</v>
      </c>
      <c r="C167" s="487" t="s">
        <v>20</v>
      </c>
      <c r="D167" s="17">
        <v>70111</v>
      </c>
      <c r="E167" s="164" t="s">
        <v>1537</v>
      </c>
      <c r="F167" s="17" t="s">
        <v>27</v>
      </c>
      <c r="G167" s="18" t="s">
        <v>280</v>
      </c>
      <c r="H167" s="350">
        <v>100000</v>
      </c>
      <c r="I167" s="415">
        <v>0</v>
      </c>
      <c r="J167" s="415">
        <v>0</v>
      </c>
      <c r="K167" s="13"/>
      <c r="L167" s="191"/>
      <c r="M167" s="191"/>
    </row>
    <row r="168" spans="1:13">
      <c r="A168" s="445" t="s">
        <v>1417</v>
      </c>
      <c r="B168" s="13" t="s">
        <v>37</v>
      </c>
      <c r="C168" s="487" t="s">
        <v>38</v>
      </c>
      <c r="D168" s="17">
        <v>70111</v>
      </c>
      <c r="E168" s="164" t="s">
        <v>1537</v>
      </c>
      <c r="F168" s="17" t="s">
        <v>27</v>
      </c>
      <c r="G168" s="18" t="s">
        <v>280</v>
      </c>
      <c r="H168" s="350">
        <v>500000</v>
      </c>
      <c r="I168" s="415">
        <v>0</v>
      </c>
      <c r="J168" s="415">
        <v>0</v>
      </c>
      <c r="K168" s="13"/>
      <c r="L168" s="191"/>
      <c r="M168" s="191"/>
    </row>
    <row r="169" spans="1:13">
      <c r="A169" s="445" t="s">
        <v>1417</v>
      </c>
      <c r="B169" s="13" t="s">
        <v>240</v>
      </c>
      <c r="C169" s="486" t="s">
        <v>332</v>
      </c>
      <c r="D169" s="19"/>
      <c r="E169" s="27"/>
      <c r="F169" s="19"/>
      <c r="G169" s="19"/>
      <c r="H169" s="351">
        <f>SUM(H163:H168)</f>
        <v>3000000</v>
      </c>
      <c r="I169" s="351">
        <f>SUM(I163:I168)</f>
        <v>0</v>
      </c>
      <c r="J169" s="351">
        <f>SUM(J163:J168)</f>
        <v>0</v>
      </c>
      <c r="K169" s="13"/>
      <c r="L169" s="191"/>
      <c r="M169" s="191"/>
    </row>
    <row r="170" spans="1:13">
      <c r="A170" s="445" t="s">
        <v>1418</v>
      </c>
      <c r="B170" s="13" t="s">
        <v>240</v>
      </c>
      <c r="C170" s="485" t="s">
        <v>1458</v>
      </c>
      <c r="L170" s="191"/>
      <c r="M170" s="191"/>
    </row>
    <row r="171" spans="1:13">
      <c r="A171" s="445" t="s">
        <v>1418</v>
      </c>
      <c r="B171" s="13" t="s">
        <v>25</v>
      </c>
      <c r="C171" s="487" t="s">
        <v>60</v>
      </c>
      <c r="D171" s="17">
        <v>70111</v>
      </c>
      <c r="E171" s="164" t="s">
        <v>1537</v>
      </c>
      <c r="F171" s="17" t="s">
        <v>27</v>
      </c>
      <c r="G171" s="18" t="s">
        <v>280</v>
      </c>
      <c r="H171" s="350">
        <v>800000</v>
      </c>
      <c r="I171" s="415">
        <v>0</v>
      </c>
      <c r="J171" s="415">
        <v>0</v>
      </c>
      <c r="L171" s="191"/>
      <c r="M171" s="191"/>
    </row>
    <row r="172" spans="1:13">
      <c r="A172" s="445" t="s">
        <v>1418</v>
      </c>
      <c r="B172" s="13" t="s">
        <v>3</v>
      </c>
      <c r="C172" s="487" t="s">
        <v>4</v>
      </c>
      <c r="D172" s="17">
        <v>70111</v>
      </c>
      <c r="E172" s="164" t="s">
        <v>1537</v>
      </c>
      <c r="F172" s="17" t="s">
        <v>27</v>
      </c>
      <c r="G172" s="18" t="s">
        <v>280</v>
      </c>
      <c r="H172" s="350">
        <v>500000</v>
      </c>
      <c r="I172" s="415">
        <v>0</v>
      </c>
      <c r="J172" s="415">
        <v>0</v>
      </c>
      <c r="L172" s="191"/>
      <c r="M172" s="191"/>
    </row>
    <row r="173" spans="1:13">
      <c r="A173" s="445" t="s">
        <v>1418</v>
      </c>
      <c r="B173" s="13" t="s">
        <v>32</v>
      </c>
      <c r="C173" s="487" t="s">
        <v>33</v>
      </c>
      <c r="D173" s="17">
        <v>70111</v>
      </c>
      <c r="E173" s="164" t="s">
        <v>1537</v>
      </c>
      <c r="F173" s="17" t="s">
        <v>27</v>
      </c>
      <c r="G173" s="18" t="s">
        <v>280</v>
      </c>
      <c r="H173" s="350">
        <v>500000</v>
      </c>
      <c r="I173" s="415">
        <v>0</v>
      </c>
      <c r="J173" s="415">
        <v>0</v>
      </c>
      <c r="L173" s="191"/>
      <c r="M173" s="191"/>
    </row>
    <row r="174" spans="1:13">
      <c r="A174" s="445" t="s">
        <v>1418</v>
      </c>
      <c r="B174" s="13" t="s">
        <v>15</v>
      </c>
      <c r="C174" s="487" t="s">
        <v>486</v>
      </c>
      <c r="D174" s="17">
        <v>70111</v>
      </c>
      <c r="E174" s="164" t="s">
        <v>1537</v>
      </c>
      <c r="F174" s="17" t="s">
        <v>27</v>
      </c>
      <c r="G174" s="18" t="s">
        <v>280</v>
      </c>
      <c r="H174" s="350">
        <v>600000</v>
      </c>
      <c r="I174" s="415">
        <v>0</v>
      </c>
      <c r="J174" s="415">
        <v>0</v>
      </c>
      <c r="L174" s="191"/>
      <c r="M174" s="191"/>
    </row>
    <row r="175" spans="1:13">
      <c r="A175" s="445" t="s">
        <v>1418</v>
      </c>
      <c r="B175" s="13" t="s">
        <v>19</v>
      </c>
      <c r="C175" s="487" t="s">
        <v>20</v>
      </c>
      <c r="D175" s="17">
        <v>70111</v>
      </c>
      <c r="E175" s="164" t="s">
        <v>1537</v>
      </c>
      <c r="F175" s="17" t="s">
        <v>27</v>
      </c>
      <c r="G175" s="18" t="s">
        <v>280</v>
      </c>
      <c r="H175" s="350">
        <v>100000</v>
      </c>
      <c r="I175" s="415">
        <v>0</v>
      </c>
      <c r="J175" s="415">
        <v>0</v>
      </c>
      <c r="L175" s="191"/>
      <c r="M175" s="191"/>
    </row>
    <row r="176" spans="1:13">
      <c r="A176" s="445" t="s">
        <v>1418</v>
      </c>
      <c r="B176" s="13" t="s">
        <v>37</v>
      </c>
      <c r="C176" s="487" t="s">
        <v>38</v>
      </c>
      <c r="D176" s="17">
        <v>70111</v>
      </c>
      <c r="E176" s="164" t="s">
        <v>1537</v>
      </c>
      <c r="F176" s="17" t="s">
        <v>27</v>
      </c>
      <c r="G176" s="18" t="s">
        <v>280</v>
      </c>
      <c r="H176" s="350">
        <v>500000</v>
      </c>
      <c r="I176" s="415">
        <v>0</v>
      </c>
      <c r="J176" s="415">
        <v>0</v>
      </c>
      <c r="L176" s="191"/>
      <c r="M176" s="191"/>
    </row>
    <row r="177" spans="1:13">
      <c r="A177" s="445" t="s">
        <v>1418</v>
      </c>
      <c r="B177" s="13" t="s">
        <v>240</v>
      </c>
      <c r="C177" s="486" t="s">
        <v>332</v>
      </c>
      <c r="H177" s="25">
        <f>SUM(H171:H176)</f>
        <v>3000000</v>
      </c>
      <c r="I177" s="351">
        <f>SUM(I171:I176)</f>
        <v>0</v>
      </c>
      <c r="J177" s="351">
        <f>SUM(J171:J176)</f>
        <v>0</v>
      </c>
      <c r="L177" s="191"/>
      <c r="M177" s="191"/>
    </row>
    <row r="178" spans="1:13">
      <c r="A178" s="445" t="s">
        <v>1419</v>
      </c>
      <c r="B178" s="13" t="s">
        <v>240</v>
      </c>
      <c r="C178" s="485" t="s">
        <v>1459</v>
      </c>
      <c r="L178" s="191"/>
      <c r="M178" s="191"/>
    </row>
    <row r="179" spans="1:13">
      <c r="A179" s="445" t="s">
        <v>1419</v>
      </c>
      <c r="B179" s="13" t="s">
        <v>25</v>
      </c>
      <c r="C179" s="487" t="s">
        <v>60</v>
      </c>
      <c r="D179" s="17">
        <v>70111</v>
      </c>
      <c r="E179" s="164" t="s">
        <v>1537</v>
      </c>
      <c r="F179" s="17" t="s">
        <v>27</v>
      </c>
      <c r="G179" s="18" t="s">
        <v>280</v>
      </c>
      <c r="H179" s="350">
        <v>800000</v>
      </c>
      <c r="I179" s="415">
        <v>0</v>
      </c>
      <c r="J179" s="415">
        <v>0</v>
      </c>
      <c r="L179" s="191"/>
      <c r="M179" s="191"/>
    </row>
    <row r="180" spans="1:13">
      <c r="A180" s="445" t="s">
        <v>1419</v>
      </c>
      <c r="B180" s="13" t="s">
        <v>3</v>
      </c>
      <c r="C180" s="487" t="s">
        <v>4</v>
      </c>
      <c r="D180" s="17">
        <v>70111</v>
      </c>
      <c r="E180" s="164" t="s">
        <v>1537</v>
      </c>
      <c r="F180" s="17" t="s">
        <v>27</v>
      </c>
      <c r="G180" s="18" t="s">
        <v>280</v>
      </c>
      <c r="H180" s="350">
        <v>500000</v>
      </c>
      <c r="I180" s="415">
        <v>0</v>
      </c>
      <c r="J180" s="415">
        <v>0</v>
      </c>
      <c r="L180" s="191"/>
      <c r="M180" s="191"/>
    </row>
    <row r="181" spans="1:13">
      <c r="A181" s="445" t="s">
        <v>1419</v>
      </c>
      <c r="B181" s="13" t="s">
        <v>32</v>
      </c>
      <c r="C181" s="487" t="s">
        <v>33</v>
      </c>
      <c r="D181" s="17">
        <v>70111</v>
      </c>
      <c r="E181" s="164" t="s">
        <v>1537</v>
      </c>
      <c r="F181" s="17" t="s">
        <v>27</v>
      </c>
      <c r="G181" s="18" t="s">
        <v>280</v>
      </c>
      <c r="H181" s="350">
        <v>500000</v>
      </c>
      <c r="I181" s="415">
        <v>0</v>
      </c>
      <c r="J181" s="415">
        <v>0</v>
      </c>
      <c r="L181" s="191"/>
      <c r="M181" s="191"/>
    </row>
    <row r="182" spans="1:13">
      <c r="A182" s="445" t="s">
        <v>1419</v>
      </c>
      <c r="B182" s="13" t="s">
        <v>15</v>
      </c>
      <c r="C182" s="487" t="s">
        <v>486</v>
      </c>
      <c r="D182" s="17">
        <v>70111</v>
      </c>
      <c r="E182" s="164" t="s">
        <v>1537</v>
      </c>
      <c r="F182" s="17" t="s">
        <v>27</v>
      </c>
      <c r="G182" s="18" t="s">
        <v>280</v>
      </c>
      <c r="H182" s="350">
        <v>600000</v>
      </c>
      <c r="I182" s="415">
        <v>0</v>
      </c>
      <c r="J182" s="415">
        <v>0</v>
      </c>
      <c r="L182" s="191"/>
      <c r="M182" s="191"/>
    </row>
    <row r="183" spans="1:13">
      <c r="A183" s="445" t="s">
        <v>1419</v>
      </c>
      <c r="B183" s="13" t="s">
        <v>19</v>
      </c>
      <c r="C183" s="487" t="s">
        <v>20</v>
      </c>
      <c r="D183" s="17">
        <v>70111</v>
      </c>
      <c r="E183" s="164" t="s">
        <v>1537</v>
      </c>
      <c r="F183" s="17" t="s">
        <v>27</v>
      </c>
      <c r="G183" s="18" t="s">
        <v>280</v>
      </c>
      <c r="H183" s="350">
        <v>100000</v>
      </c>
      <c r="I183" s="415">
        <v>0</v>
      </c>
      <c r="J183" s="415">
        <v>0</v>
      </c>
      <c r="L183" s="191"/>
      <c r="M183" s="191"/>
    </row>
    <row r="184" spans="1:13">
      <c r="A184" s="445" t="s">
        <v>1419</v>
      </c>
      <c r="B184" s="13" t="s">
        <v>37</v>
      </c>
      <c r="C184" s="487" t="s">
        <v>38</v>
      </c>
      <c r="D184" s="17">
        <v>70111</v>
      </c>
      <c r="E184" s="164" t="s">
        <v>1537</v>
      </c>
      <c r="F184" s="17" t="s">
        <v>27</v>
      </c>
      <c r="G184" s="18" t="s">
        <v>280</v>
      </c>
      <c r="H184" s="350">
        <v>500000</v>
      </c>
      <c r="I184" s="415">
        <v>0</v>
      </c>
      <c r="J184" s="415">
        <v>0</v>
      </c>
      <c r="L184" s="191"/>
      <c r="M184" s="191"/>
    </row>
    <row r="185" spans="1:13">
      <c r="A185" s="445" t="s">
        <v>1419</v>
      </c>
      <c r="B185" s="13" t="s">
        <v>240</v>
      </c>
      <c r="C185" s="486" t="s">
        <v>332</v>
      </c>
      <c r="H185" s="25">
        <f>SUM(H179:H184)</f>
        <v>3000000</v>
      </c>
      <c r="I185" s="351">
        <f>SUM(I179:I184)</f>
        <v>0</v>
      </c>
      <c r="J185" s="351">
        <f>SUM(J179:J184)</f>
        <v>0</v>
      </c>
      <c r="L185" s="191"/>
      <c r="M185" s="191"/>
    </row>
    <row r="186" spans="1:13">
      <c r="A186" s="445" t="s">
        <v>1420</v>
      </c>
      <c r="B186" s="13" t="s">
        <v>240</v>
      </c>
      <c r="C186" s="485" t="s">
        <v>1460</v>
      </c>
      <c r="L186" s="191"/>
      <c r="M186" s="191"/>
    </row>
    <row r="187" spans="1:13">
      <c r="A187" s="445" t="s">
        <v>1420</v>
      </c>
      <c r="B187" s="13" t="s">
        <v>25</v>
      </c>
      <c r="C187" s="487" t="s">
        <v>60</v>
      </c>
      <c r="D187" s="17">
        <v>70111</v>
      </c>
      <c r="E187" s="164" t="s">
        <v>1537</v>
      </c>
      <c r="F187" s="17" t="s">
        <v>27</v>
      </c>
      <c r="G187" s="18" t="s">
        <v>280</v>
      </c>
      <c r="H187" s="350">
        <v>800000</v>
      </c>
      <c r="I187" s="415">
        <v>0</v>
      </c>
      <c r="J187" s="415">
        <v>0</v>
      </c>
      <c r="L187" s="191"/>
      <c r="M187" s="191"/>
    </row>
    <row r="188" spans="1:13">
      <c r="A188" s="445" t="s">
        <v>1420</v>
      </c>
      <c r="B188" s="13" t="s">
        <v>3</v>
      </c>
      <c r="C188" s="487" t="s">
        <v>4</v>
      </c>
      <c r="D188" s="17">
        <v>70111</v>
      </c>
      <c r="E188" s="164" t="s">
        <v>1537</v>
      </c>
      <c r="F188" s="17" t="s">
        <v>27</v>
      </c>
      <c r="G188" s="18" t="s">
        <v>280</v>
      </c>
      <c r="H188" s="350">
        <v>500000</v>
      </c>
      <c r="I188" s="415">
        <v>0</v>
      </c>
      <c r="J188" s="415">
        <v>0</v>
      </c>
      <c r="L188" s="191"/>
      <c r="M188" s="191"/>
    </row>
    <row r="189" spans="1:13">
      <c r="A189" s="445" t="s">
        <v>1420</v>
      </c>
      <c r="B189" s="13" t="s">
        <v>32</v>
      </c>
      <c r="C189" s="487" t="s">
        <v>33</v>
      </c>
      <c r="D189" s="17">
        <v>70111</v>
      </c>
      <c r="E189" s="164" t="s">
        <v>1537</v>
      </c>
      <c r="F189" s="17" t="s">
        <v>27</v>
      </c>
      <c r="G189" s="18" t="s">
        <v>280</v>
      </c>
      <c r="H189" s="350">
        <v>500000</v>
      </c>
      <c r="I189" s="415">
        <v>0</v>
      </c>
      <c r="J189" s="415">
        <v>0</v>
      </c>
      <c r="L189" s="191"/>
      <c r="M189" s="191"/>
    </row>
    <row r="190" spans="1:13">
      <c r="A190" s="445" t="s">
        <v>1420</v>
      </c>
      <c r="B190" s="13" t="s">
        <v>15</v>
      </c>
      <c r="C190" s="487" t="s">
        <v>486</v>
      </c>
      <c r="D190" s="17">
        <v>70111</v>
      </c>
      <c r="E190" s="164" t="s">
        <v>1537</v>
      </c>
      <c r="F190" s="17" t="s">
        <v>27</v>
      </c>
      <c r="G190" s="18" t="s">
        <v>280</v>
      </c>
      <c r="H190" s="350">
        <v>600000</v>
      </c>
      <c r="I190" s="415">
        <v>0</v>
      </c>
      <c r="J190" s="415">
        <v>0</v>
      </c>
      <c r="L190" s="191"/>
      <c r="M190" s="191"/>
    </row>
    <row r="191" spans="1:13">
      <c r="A191" s="445" t="s">
        <v>1420</v>
      </c>
      <c r="B191" s="13" t="s">
        <v>19</v>
      </c>
      <c r="C191" s="487" t="s">
        <v>20</v>
      </c>
      <c r="D191" s="17">
        <v>70111</v>
      </c>
      <c r="E191" s="164" t="s">
        <v>1537</v>
      </c>
      <c r="F191" s="17" t="s">
        <v>27</v>
      </c>
      <c r="G191" s="18" t="s">
        <v>280</v>
      </c>
      <c r="H191" s="350">
        <v>100000</v>
      </c>
      <c r="I191" s="415">
        <v>0</v>
      </c>
      <c r="J191" s="415">
        <v>0</v>
      </c>
      <c r="L191" s="191"/>
      <c r="M191" s="191"/>
    </row>
    <row r="192" spans="1:13">
      <c r="A192" s="445" t="s">
        <v>1420</v>
      </c>
      <c r="B192" s="13" t="s">
        <v>37</v>
      </c>
      <c r="C192" s="487" t="s">
        <v>38</v>
      </c>
      <c r="D192" s="17">
        <v>70111</v>
      </c>
      <c r="E192" s="164" t="s">
        <v>1537</v>
      </c>
      <c r="F192" s="17" t="s">
        <v>27</v>
      </c>
      <c r="G192" s="18" t="s">
        <v>280</v>
      </c>
      <c r="H192" s="350">
        <v>500000</v>
      </c>
      <c r="I192" s="415">
        <v>0</v>
      </c>
      <c r="J192" s="415">
        <v>0</v>
      </c>
      <c r="L192" s="191"/>
      <c r="M192" s="191"/>
    </row>
    <row r="193" spans="1:14">
      <c r="A193" s="445" t="s">
        <v>1420</v>
      </c>
      <c r="B193" s="13" t="s">
        <v>240</v>
      </c>
      <c r="C193" s="486" t="s">
        <v>332</v>
      </c>
      <c r="H193" s="25">
        <f>SUM(H187:H192)</f>
        <v>3000000</v>
      </c>
      <c r="I193" s="351">
        <f>SUM(I187:I192)</f>
        <v>0</v>
      </c>
      <c r="J193" s="351">
        <f>SUM(J187:J192)</f>
        <v>0</v>
      </c>
      <c r="L193" s="191"/>
      <c r="M193" s="191"/>
    </row>
    <row r="194" spans="1:14">
      <c r="A194" s="445" t="s">
        <v>1421</v>
      </c>
      <c r="B194" s="13" t="s">
        <v>240</v>
      </c>
      <c r="C194" s="485" t="s">
        <v>1461</v>
      </c>
      <c r="L194" s="191"/>
      <c r="M194" s="191"/>
    </row>
    <row r="195" spans="1:14">
      <c r="A195" s="445" t="s">
        <v>1421</v>
      </c>
      <c r="B195" s="13" t="s">
        <v>25</v>
      </c>
      <c r="C195" s="487" t="s">
        <v>60</v>
      </c>
      <c r="D195" s="17">
        <v>70111</v>
      </c>
      <c r="E195" s="164" t="s">
        <v>1537</v>
      </c>
      <c r="F195" s="17" t="s">
        <v>27</v>
      </c>
      <c r="G195" s="18" t="s">
        <v>280</v>
      </c>
      <c r="H195" s="350">
        <v>800000</v>
      </c>
      <c r="I195" s="415">
        <v>0</v>
      </c>
      <c r="J195" s="415">
        <v>0</v>
      </c>
      <c r="L195" s="191"/>
      <c r="M195" s="191"/>
    </row>
    <row r="196" spans="1:14">
      <c r="A196" s="445" t="s">
        <v>1421</v>
      </c>
      <c r="B196" s="13" t="s">
        <v>3</v>
      </c>
      <c r="C196" s="487" t="s">
        <v>4</v>
      </c>
      <c r="D196" s="17">
        <v>70111</v>
      </c>
      <c r="E196" s="164" t="s">
        <v>1537</v>
      </c>
      <c r="F196" s="17" t="s">
        <v>27</v>
      </c>
      <c r="G196" s="18" t="s">
        <v>280</v>
      </c>
      <c r="H196" s="350">
        <v>500000</v>
      </c>
      <c r="I196" s="415">
        <v>0</v>
      </c>
      <c r="J196" s="415">
        <v>0</v>
      </c>
      <c r="L196" s="191"/>
      <c r="M196" s="191"/>
    </row>
    <row r="197" spans="1:14">
      <c r="A197" s="445" t="s">
        <v>1421</v>
      </c>
      <c r="B197" s="13" t="s">
        <v>32</v>
      </c>
      <c r="C197" s="487" t="s">
        <v>33</v>
      </c>
      <c r="D197" s="17">
        <v>70111</v>
      </c>
      <c r="E197" s="164" t="s">
        <v>1537</v>
      </c>
      <c r="F197" s="17" t="s">
        <v>27</v>
      </c>
      <c r="G197" s="18" t="s">
        <v>280</v>
      </c>
      <c r="H197" s="350">
        <v>500000</v>
      </c>
      <c r="I197" s="415">
        <v>0</v>
      </c>
      <c r="J197" s="415">
        <v>0</v>
      </c>
      <c r="L197" s="191"/>
      <c r="M197" s="191"/>
    </row>
    <row r="198" spans="1:14">
      <c r="A198" s="445" t="s">
        <v>1421</v>
      </c>
      <c r="B198" s="13" t="s">
        <v>15</v>
      </c>
      <c r="C198" s="487" t="s">
        <v>486</v>
      </c>
      <c r="D198" s="17">
        <v>70111</v>
      </c>
      <c r="E198" s="164" t="s">
        <v>1537</v>
      </c>
      <c r="F198" s="17" t="s">
        <v>27</v>
      </c>
      <c r="G198" s="18" t="s">
        <v>280</v>
      </c>
      <c r="H198" s="350">
        <v>600000</v>
      </c>
      <c r="I198" s="415">
        <v>0</v>
      </c>
      <c r="J198" s="415">
        <v>0</v>
      </c>
      <c r="L198" s="191"/>
      <c r="M198" s="191"/>
    </row>
    <row r="199" spans="1:14">
      <c r="A199" s="445" t="s">
        <v>1421</v>
      </c>
      <c r="B199" s="13" t="s">
        <v>19</v>
      </c>
      <c r="C199" s="487" t="s">
        <v>20</v>
      </c>
      <c r="D199" s="17">
        <v>70111</v>
      </c>
      <c r="E199" s="164" t="s">
        <v>1537</v>
      </c>
      <c r="F199" s="17" t="s">
        <v>27</v>
      </c>
      <c r="G199" s="18" t="s">
        <v>280</v>
      </c>
      <c r="H199" s="350">
        <v>100000</v>
      </c>
      <c r="I199" s="415">
        <v>0</v>
      </c>
      <c r="J199" s="415">
        <v>0</v>
      </c>
      <c r="L199" s="191"/>
      <c r="M199" s="191"/>
    </row>
    <row r="200" spans="1:14">
      <c r="A200" s="445" t="s">
        <v>1421</v>
      </c>
      <c r="B200" s="13" t="s">
        <v>37</v>
      </c>
      <c r="C200" s="487" t="s">
        <v>38</v>
      </c>
      <c r="D200" s="17">
        <v>70111</v>
      </c>
      <c r="E200" s="164" t="s">
        <v>1537</v>
      </c>
      <c r="F200" s="17" t="s">
        <v>27</v>
      </c>
      <c r="G200" s="18" t="s">
        <v>280</v>
      </c>
      <c r="H200" s="350">
        <v>500000</v>
      </c>
      <c r="I200" s="415">
        <v>0</v>
      </c>
      <c r="J200" s="415">
        <v>0</v>
      </c>
      <c r="L200" s="191"/>
      <c r="M200" s="191"/>
    </row>
    <row r="201" spans="1:14">
      <c r="A201" s="445" t="s">
        <v>1421</v>
      </c>
      <c r="B201" s="13" t="s">
        <v>240</v>
      </c>
      <c r="C201" s="486" t="s">
        <v>332</v>
      </c>
      <c r="H201" s="25">
        <f>SUM(H195:H200)</f>
        <v>3000000</v>
      </c>
      <c r="I201" s="351">
        <f>SUM(I195:I200)</f>
        <v>0</v>
      </c>
      <c r="J201" s="351">
        <f>SUM(J195:J200)</f>
        <v>0</v>
      </c>
      <c r="L201" s="191"/>
      <c r="M201" s="191"/>
    </row>
    <row r="202" spans="1:14">
      <c r="A202" s="191" t="s">
        <v>465</v>
      </c>
      <c r="B202" s="13" t="s">
        <v>240</v>
      </c>
      <c r="C202" s="485" t="s">
        <v>466</v>
      </c>
      <c r="L202" s="191"/>
      <c r="M202" s="191"/>
    </row>
    <row r="203" spans="1:14">
      <c r="A203" s="191" t="s">
        <v>465</v>
      </c>
      <c r="B203" s="13" t="s">
        <v>281</v>
      </c>
      <c r="C203" s="487" t="s">
        <v>282</v>
      </c>
      <c r="D203" s="15" t="s">
        <v>16</v>
      </c>
      <c r="E203" s="164" t="s">
        <v>1537</v>
      </c>
      <c r="F203" s="142" t="s">
        <v>27</v>
      </c>
      <c r="G203" s="18" t="s">
        <v>280</v>
      </c>
      <c r="H203" s="16">
        <v>867500</v>
      </c>
      <c r="I203" s="413">
        <v>867500</v>
      </c>
      <c r="J203" s="143">
        <v>650625</v>
      </c>
      <c r="L203" s="191"/>
      <c r="M203" s="191"/>
    </row>
    <row r="204" spans="1:14">
      <c r="A204" s="191" t="s">
        <v>465</v>
      </c>
      <c r="B204" s="13" t="s">
        <v>3</v>
      </c>
      <c r="C204" s="487" t="s">
        <v>4</v>
      </c>
      <c r="D204" s="15" t="s">
        <v>16</v>
      </c>
      <c r="E204" s="164" t="s">
        <v>1537</v>
      </c>
      <c r="F204" s="142" t="s">
        <v>27</v>
      </c>
      <c r="G204" s="18" t="s">
        <v>280</v>
      </c>
      <c r="H204" s="16">
        <v>575000</v>
      </c>
      <c r="I204" s="413">
        <v>775000</v>
      </c>
      <c r="J204" s="143">
        <v>581250</v>
      </c>
      <c r="L204" s="191"/>
      <c r="M204" s="191"/>
    </row>
    <row r="205" spans="1:14">
      <c r="A205" s="191" t="s">
        <v>465</v>
      </c>
      <c r="B205" s="13" t="s">
        <v>111</v>
      </c>
      <c r="C205" s="487" t="s">
        <v>112</v>
      </c>
      <c r="D205" s="15" t="s">
        <v>16</v>
      </c>
      <c r="E205" s="164" t="s">
        <v>1537</v>
      </c>
      <c r="F205" s="142" t="s">
        <v>27</v>
      </c>
      <c r="G205" s="18" t="s">
        <v>280</v>
      </c>
      <c r="H205" s="16">
        <v>30000000</v>
      </c>
      <c r="I205" s="413">
        <v>20025500</v>
      </c>
      <c r="J205" s="143">
        <v>0</v>
      </c>
      <c r="L205" s="191"/>
      <c r="M205" s="191"/>
    </row>
    <row r="206" spans="1:14">
      <c r="A206" s="191" t="s">
        <v>465</v>
      </c>
      <c r="B206" s="13" t="s">
        <v>32</v>
      </c>
      <c r="C206" s="487" t="s">
        <v>33</v>
      </c>
      <c r="D206" s="15" t="s">
        <v>16</v>
      </c>
      <c r="E206" s="164" t="s">
        <v>1537</v>
      </c>
      <c r="F206" s="142" t="s">
        <v>27</v>
      </c>
      <c r="G206" s="18" t="s">
        <v>280</v>
      </c>
      <c r="H206" s="16">
        <v>150000</v>
      </c>
      <c r="I206" s="413">
        <v>150000</v>
      </c>
      <c r="J206" s="143">
        <v>112500</v>
      </c>
      <c r="L206" s="191"/>
      <c r="M206" s="191"/>
    </row>
    <row r="207" spans="1:14" s="14" customFormat="1">
      <c r="A207" s="191" t="s">
        <v>465</v>
      </c>
      <c r="B207" s="13" t="s">
        <v>11</v>
      </c>
      <c r="C207" s="487" t="s">
        <v>12</v>
      </c>
      <c r="D207" s="15" t="s">
        <v>16</v>
      </c>
      <c r="E207" s="164" t="s">
        <v>1537</v>
      </c>
      <c r="F207" s="142" t="s">
        <v>27</v>
      </c>
      <c r="G207" s="18" t="s">
        <v>280</v>
      </c>
      <c r="H207" s="16">
        <v>23000000</v>
      </c>
      <c r="I207" s="413">
        <v>30000000</v>
      </c>
      <c r="J207" s="143">
        <v>17100000</v>
      </c>
      <c r="K207" s="144"/>
      <c r="L207" s="191"/>
      <c r="M207" s="191"/>
      <c r="N207" s="13"/>
    </row>
    <row r="208" spans="1:14">
      <c r="A208" s="191" t="s">
        <v>465</v>
      </c>
      <c r="B208" s="13" t="s">
        <v>13</v>
      </c>
      <c r="C208" s="487" t="s">
        <v>14</v>
      </c>
      <c r="D208" s="15" t="s">
        <v>16</v>
      </c>
      <c r="E208" s="164" t="s">
        <v>1537</v>
      </c>
      <c r="F208" s="142" t="s">
        <v>27</v>
      </c>
      <c r="G208" s="18" t="s">
        <v>280</v>
      </c>
      <c r="H208" s="16">
        <v>175000</v>
      </c>
      <c r="I208" s="413">
        <v>44175000</v>
      </c>
      <c r="J208" s="143">
        <v>131250</v>
      </c>
      <c r="L208" s="191"/>
      <c r="M208" s="191"/>
    </row>
    <row r="209" spans="1:13">
      <c r="A209" s="191" t="s">
        <v>465</v>
      </c>
      <c r="B209" s="13" t="s">
        <v>283</v>
      </c>
      <c r="C209" s="487" t="s">
        <v>284</v>
      </c>
      <c r="D209" s="15" t="s">
        <v>16</v>
      </c>
      <c r="E209" s="164" t="s">
        <v>1537</v>
      </c>
      <c r="F209" s="142" t="s">
        <v>27</v>
      </c>
      <c r="G209" s="18" t="s">
        <v>280</v>
      </c>
      <c r="H209" s="16">
        <v>2000000</v>
      </c>
      <c r="I209" s="413">
        <v>10000000</v>
      </c>
      <c r="J209" s="143">
        <v>0</v>
      </c>
      <c r="L209" s="191"/>
      <c r="M209" s="191"/>
    </row>
    <row r="210" spans="1:13">
      <c r="A210" s="191" t="s">
        <v>465</v>
      </c>
      <c r="B210" s="13" t="s">
        <v>780</v>
      </c>
      <c r="C210" s="487" t="s">
        <v>781</v>
      </c>
      <c r="D210" s="15" t="s">
        <v>16</v>
      </c>
      <c r="E210" s="164" t="s">
        <v>1537</v>
      </c>
      <c r="F210" s="142" t="s">
        <v>27</v>
      </c>
      <c r="G210" s="18" t="s">
        <v>280</v>
      </c>
      <c r="H210" s="16">
        <v>4500000</v>
      </c>
      <c r="I210" s="413">
        <v>0</v>
      </c>
      <c r="J210" s="143">
        <v>0</v>
      </c>
      <c r="L210" s="191"/>
      <c r="M210" s="191"/>
    </row>
    <row r="211" spans="1:13">
      <c r="A211" s="191" t="s">
        <v>465</v>
      </c>
      <c r="B211" s="13" t="s">
        <v>15</v>
      </c>
      <c r="C211" s="487" t="s">
        <v>486</v>
      </c>
      <c r="D211" s="15" t="s">
        <v>16</v>
      </c>
      <c r="E211" s="164" t="s">
        <v>1537</v>
      </c>
      <c r="F211" s="142" t="s">
        <v>27</v>
      </c>
      <c r="G211" s="18" t="s">
        <v>280</v>
      </c>
      <c r="H211" s="16">
        <v>527500</v>
      </c>
      <c r="I211" s="413">
        <v>527500</v>
      </c>
      <c r="J211" s="143">
        <v>395625</v>
      </c>
      <c r="L211" s="191"/>
      <c r="M211" s="191"/>
    </row>
    <row r="212" spans="1:13">
      <c r="A212" s="191" t="s">
        <v>465</v>
      </c>
      <c r="B212" s="13" t="s">
        <v>17</v>
      </c>
      <c r="C212" s="487" t="s">
        <v>18</v>
      </c>
      <c r="D212" s="15" t="s">
        <v>16</v>
      </c>
      <c r="E212" s="164" t="s">
        <v>1537</v>
      </c>
      <c r="F212" s="142" t="s">
        <v>27</v>
      </c>
      <c r="G212" s="18" t="s">
        <v>280</v>
      </c>
      <c r="H212" s="16">
        <v>35000</v>
      </c>
      <c r="I212" s="413">
        <v>35000</v>
      </c>
      <c r="J212" s="143">
        <v>26250</v>
      </c>
      <c r="L212" s="191"/>
      <c r="M212" s="191"/>
    </row>
    <row r="213" spans="1:13">
      <c r="A213" s="191" t="s">
        <v>465</v>
      </c>
      <c r="B213" s="13" t="s">
        <v>19</v>
      </c>
      <c r="C213" s="487" t="s">
        <v>20</v>
      </c>
      <c r="D213" s="15" t="s">
        <v>16</v>
      </c>
      <c r="E213" s="164" t="s">
        <v>1537</v>
      </c>
      <c r="F213" s="142" t="s">
        <v>27</v>
      </c>
      <c r="G213" s="18" t="s">
        <v>280</v>
      </c>
      <c r="H213" s="16">
        <v>20000</v>
      </c>
      <c r="I213" s="413">
        <v>20000</v>
      </c>
      <c r="J213" s="143">
        <v>15000</v>
      </c>
      <c r="L213" s="191"/>
      <c r="M213" s="191"/>
    </row>
    <row r="214" spans="1:13">
      <c r="A214" s="191" t="s">
        <v>465</v>
      </c>
      <c r="B214" s="13" t="s">
        <v>37</v>
      </c>
      <c r="C214" s="487" t="s">
        <v>38</v>
      </c>
      <c r="D214" s="15" t="s">
        <v>16</v>
      </c>
      <c r="E214" s="164" t="s">
        <v>1537</v>
      </c>
      <c r="F214" s="142" t="s">
        <v>27</v>
      </c>
      <c r="G214" s="18" t="s">
        <v>280</v>
      </c>
      <c r="H214" s="16">
        <v>150000</v>
      </c>
      <c r="I214" s="413">
        <v>150000</v>
      </c>
      <c r="J214" s="143">
        <v>112500</v>
      </c>
      <c r="L214" s="191"/>
      <c r="M214" s="191"/>
    </row>
    <row r="215" spans="1:13">
      <c r="A215" s="191" t="s">
        <v>465</v>
      </c>
      <c r="B215" s="13" t="s">
        <v>240</v>
      </c>
      <c r="C215" s="486" t="s">
        <v>332</v>
      </c>
      <c r="D215" s="473"/>
      <c r="E215" s="148"/>
      <c r="F215" s="151"/>
      <c r="G215" s="151"/>
      <c r="H215" s="25">
        <f>SUM(H203:H214)</f>
        <v>62000000</v>
      </c>
      <c r="I215" s="414">
        <f>SUM(I203:I214)</f>
        <v>106725500</v>
      </c>
      <c r="J215" s="25">
        <f>SUM(J203:J214)</f>
        <v>19125000</v>
      </c>
      <c r="K215" s="152"/>
      <c r="L215" s="191"/>
      <c r="M215" s="191"/>
    </row>
    <row r="216" spans="1:13">
      <c r="A216" s="445" t="s">
        <v>467</v>
      </c>
      <c r="B216" s="13" t="s">
        <v>240</v>
      </c>
      <c r="C216" s="485" t="s">
        <v>464</v>
      </c>
      <c r="L216" s="191"/>
      <c r="M216" s="191"/>
    </row>
    <row r="217" spans="1:13">
      <c r="A217" s="445" t="s">
        <v>467</v>
      </c>
      <c r="B217" s="13" t="s">
        <v>24</v>
      </c>
      <c r="C217" s="486" t="s">
        <v>306</v>
      </c>
      <c r="D217" s="119" t="s">
        <v>1</v>
      </c>
      <c r="E217" s="164" t="s">
        <v>1537</v>
      </c>
      <c r="F217" s="142" t="s">
        <v>27</v>
      </c>
      <c r="G217" s="18" t="s">
        <v>280</v>
      </c>
      <c r="H217" s="25">
        <v>16688056.550000001</v>
      </c>
      <c r="I217" s="413">
        <v>0</v>
      </c>
      <c r="J217" s="143">
        <v>0</v>
      </c>
      <c r="L217" s="191"/>
      <c r="M217" s="191"/>
    </row>
    <row r="218" spans="1:13">
      <c r="A218" s="445" t="s">
        <v>467</v>
      </c>
      <c r="B218" s="13" t="s">
        <v>25</v>
      </c>
      <c r="C218" s="487" t="s">
        <v>60</v>
      </c>
      <c r="D218" s="15" t="s">
        <v>16</v>
      </c>
      <c r="E218" s="164" t="s">
        <v>1537</v>
      </c>
      <c r="F218" s="142" t="s">
        <v>27</v>
      </c>
      <c r="G218" s="18" t="s">
        <v>280</v>
      </c>
      <c r="H218" s="16">
        <v>1700000</v>
      </c>
      <c r="I218" s="413">
        <v>3400000</v>
      </c>
      <c r="J218" s="143">
        <v>0</v>
      </c>
      <c r="K218" s="13"/>
      <c r="L218" s="191"/>
      <c r="M218" s="191"/>
    </row>
    <row r="219" spans="1:13">
      <c r="A219" s="445" t="s">
        <v>467</v>
      </c>
      <c r="B219" s="13" t="s">
        <v>69</v>
      </c>
      <c r="C219" s="487" t="s">
        <v>97</v>
      </c>
      <c r="D219" s="15" t="s">
        <v>16</v>
      </c>
      <c r="E219" s="164" t="s">
        <v>1537</v>
      </c>
      <c r="F219" s="142" t="s">
        <v>27</v>
      </c>
      <c r="G219" s="18" t="s">
        <v>280</v>
      </c>
      <c r="H219" s="16">
        <v>250000</v>
      </c>
      <c r="I219" s="413">
        <v>300000</v>
      </c>
      <c r="J219" s="143">
        <v>225000</v>
      </c>
      <c r="K219" s="13"/>
      <c r="L219" s="191"/>
      <c r="M219" s="191"/>
    </row>
    <row r="220" spans="1:13">
      <c r="A220" s="445" t="s">
        <v>467</v>
      </c>
      <c r="B220" s="13" t="s">
        <v>3</v>
      </c>
      <c r="C220" s="487" t="s">
        <v>4</v>
      </c>
      <c r="D220" s="15" t="s">
        <v>16</v>
      </c>
      <c r="E220" s="164" t="s">
        <v>1537</v>
      </c>
      <c r="F220" s="142" t="s">
        <v>27</v>
      </c>
      <c r="G220" s="18" t="s">
        <v>280</v>
      </c>
      <c r="H220" s="16">
        <v>300000</v>
      </c>
      <c r="I220" s="413">
        <v>600000</v>
      </c>
      <c r="J220" s="143">
        <v>450000</v>
      </c>
      <c r="K220" s="13"/>
      <c r="L220" s="191"/>
      <c r="M220" s="191"/>
    </row>
    <row r="221" spans="1:13">
      <c r="A221" s="445" t="s">
        <v>467</v>
      </c>
      <c r="B221" s="13" t="s">
        <v>88</v>
      </c>
      <c r="C221" s="487" t="s">
        <v>89</v>
      </c>
      <c r="D221" s="15" t="s">
        <v>16</v>
      </c>
      <c r="E221" s="164" t="s">
        <v>1537</v>
      </c>
      <c r="F221" s="142" t="s">
        <v>27</v>
      </c>
      <c r="G221" s="18" t="s">
        <v>280</v>
      </c>
      <c r="H221" s="16">
        <v>100000</v>
      </c>
      <c r="I221" s="413">
        <v>100000</v>
      </c>
      <c r="J221" s="143">
        <v>75000</v>
      </c>
      <c r="K221" s="13"/>
      <c r="L221" s="191"/>
      <c r="M221" s="191"/>
    </row>
    <row r="222" spans="1:13">
      <c r="A222" s="445" t="s">
        <v>467</v>
      </c>
      <c r="B222" s="13" t="s">
        <v>126</v>
      </c>
      <c r="C222" s="487" t="s">
        <v>127</v>
      </c>
      <c r="D222" s="15" t="s">
        <v>16</v>
      </c>
      <c r="E222" s="164" t="s">
        <v>1537</v>
      </c>
      <c r="F222" s="142" t="s">
        <v>27</v>
      </c>
      <c r="G222" s="18" t="s">
        <v>280</v>
      </c>
      <c r="H222" s="16">
        <v>400000</v>
      </c>
      <c r="I222" s="413">
        <v>800000</v>
      </c>
      <c r="J222" s="143">
        <v>800000</v>
      </c>
      <c r="K222" s="13"/>
      <c r="L222" s="191"/>
      <c r="M222" s="191"/>
    </row>
    <row r="223" spans="1:13">
      <c r="A223" s="445" t="s">
        <v>467</v>
      </c>
      <c r="B223" s="13" t="s">
        <v>32</v>
      </c>
      <c r="C223" s="487" t="s">
        <v>33</v>
      </c>
      <c r="D223" s="15" t="s">
        <v>16</v>
      </c>
      <c r="E223" s="164" t="s">
        <v>1537</v>
      </c>
      <c r="F223" s="142" t="s">
        <v>27</v>
      </c>
      <c r="G223" s="18" t="s">
        <v>280</v>
      </c>
      <c r="H223" s="16">
        <v>400000</v>
      </c>
      <c r="I223" s="413">
        <v>800000</v>
      </c>
      <c r="J223" s="143">
        <v>625000</v>
      </c>
      <c r="K223" s="13"/>
      <c r="L223" s="191"/>
      <c r="M223" s="191"/>
    </row>
    <row r="224" spans="1:13">
      <c r="A224" s="445" t="s">
        <v>467</v>
      </c>
      <c r="B224" s="13" t="s">
        <v>7</v>
      </c>
      <c r="C224" s="487" t="s">
        <v>8</v>
      </c>
      <c r="D224" s="15" t="s">
        <v>16</v>
      </c>
      <c r="E224" s="164" t="s">
        <v>1537</v>
      </c>
      <c r="F224" s="142" t="s">
        <v>27</v>
      </c>
      <c r="G224" s="18" t="s">
        <v>280</v>
      </c>
      <c r="H224" s="16">
        <v>0</v>
      </c>
      <c r="I224" s="413">
        <v>5000000</v>
      </c>
      <c r="J224" s="143">
        <v>0</v>
      </c>
      <c r="K224" s="13"/>
      <c r="L224" s="191"/>
      <c r="M224" s="191"/>
    </row>
    <row r="225" spans="1:13">
      <c r="A225" s="445" t="s">
        <v>467</v>
      </c>
      <c r="B225" s="13" t="s">
        <v>9</v>
      </c>
      <c r="C225" s="487" t="s">
        <v>10</v>
      </c>
      <c r="D225" s="15" t="s">
        <v>16</v>
      </c>
      <c r="E225" s="164" t="s">
        <v>1537</v>
      </c>
      <c r="F225" s="142" t="s">
        <v>27</v>
      </c>
      <c r="G225" s="18" t="s">
        <v>280</v>
      </c>
      <c r="H225" s="16">
        <v>3400000</v>
      </c>
      <c r="I225" s="413">
        <v>5500000</v>
      </c>
      <c r="J225" s="143">
        <v>0</v>
      </c>
      <c r="K225" s="13"/>
      <c r="L225" s="191"/>
      <c r="M225" s="191"/>
    </row>
    <row r="226" spans="1:13">
      <c r="A226" s="445" t="s">
        <v>467</v>
      </c>
      <c r="B226" s="13" t="s">
        <v>11</v>
      </c>
      <c r="C226" s="487" t="s">
        <v>12</v>
      </c>
      <c r="D226" s="15" t="s">
        <v>16</v>
      </c>
      <c r="E226" s="164" t="s">
        <v>1537</v>
      </c>
      <c r="F226" s="142" t="s">
        <v>27</v>
      </c>
      <c r="G226" s="18" t="s">
        <v>280</v>
      </c>
      <c r="H226" s="16">
        <v>7000000</v>
      </c>
      <c r="I226" s="413">
        <v>8000000</v>
      </c>
      <c r="J226" s="143">
        <v>3083619</v>
      </c>
      <c r="K226" s="13"/>
      <c r="L226" s="191"/>
      <c r="M226" s="191"/>
    </row>
    <row r="227" spans="1:13">
      <c r="A227" s="445" t="s">
        <v>467</v>
      </c>
      <c r="B227" s="13" t="s">
        <v>13</v>
      </c>
      <c r="C227" s="487" t="s">
        <v>14</v>
      </c>
      <c r="D227" s="15" t="s">
        <v>16</v>
      </c>
      <c r="E227" s="164" t="s">
        <v>1537</v>
      </c>
      <c r="F227" s="142" t="s">
        <v>27</v>
      </c>
      <c r="G227" s="18" t="s">
        <v>280</v>
      </c>
      <c r="H227" s="16">
        <v>28000000</v>
      </c>
      <c r="I227" s="413">
        <v>10000000</v>
      </c>
      <c r="J227" s="143">
        <v>9550000</v>
      </c>
      <c r="L227" s="191"/>
      <c r="M227" s="191"/>
    </row>
    <row r="228" spans="1:13">
      <c r="A228" s="445" t="s">
        <v>467</v>
      </c>
      <c r="B228" s="13" t="s">
        <v>19</v>
      </c>
      <c r="C228" s="487" t="s">
        <v>20</v>
      </c>
      <c r="D228" s="15" t="s">
        <v>16</v>
      </c>
      <c r="E228" s="164" t="s">
        <v>1537</v>
      </c>
      <c r="F228" s="142" t="s">
        <v>27</v>
      </c>
      <c r="G228" s="18" t="s">
        <v>280</v>
      </c>
      <c r="H228" s="16">
        <v>150000</v>
      </c>
      <c r="I228" s="413">
        <v>100000</v>
      </c>
      <c r="J228" s="143">
        <v>75000</v>
      </c>
      <c r="L228" s="191"/>
      <c r="M228" s="191"/>
    </row>
    <row r="229" spans="1:13">
      <c r="A229" s="445" t="s">
        <v>467</v>
      </c>
      <c r="B229" s="13" t="s">
        <v>37</v>
      </c>
      <c r="C229" s="487" t="s">
        <v>38</v>
      </c>
      <c r="D229" s="15" t="s">
        <v>16</v>
      </c>
      <c r="E229" s="164" t="s">
        <v>1537</v>
      </c>
      <c r="F229" s="142" t="s">
        <v>27</v>
      </c>
      <c r="G229" s="18" t="s">
        <v>280</v>
      </c>
      <c r="H229" s="16">
        <v>200000</v>
      </c>
      <c r="I229" s="413">
        <v>400000</v>
      </c>
      <c r="J229" s="143">
        <v>300000</v>
      </c>
      <c r="L229" s="191"/>
      <c r="M229" s="191"/>
    </row>
    <row r="230" spans="1:13">
      <c r="A230" s="445" t="s">
        <v>467</v>
      </c>
      <c r="B230" s="13" t="s">
        <v>104</v>
      </c>
      <c r="C230" s="487" t="s">
        <v>105</v>
      </c>
      <c r="D230" s="15" t="s">
        <v>16</v>
      </c>
      <c r="E230" s="164" t="s">
        <v>1537</v>
      </c>
      <c r="F230" s="142" t="s">
        <v>27</v>
      </c>
      <c r="G230" s="18" t="s">
        <v>280</v>
      </c>
      <c r="H230" s="16">
        <v>100000</v>
      </c>
      <c r="I230" s="413">
        <v>200000</v>
      </c>
      <c r="J230" s="143">
        <v>150000</v>
      </c>
      <c r="L230" s="191"/>
      <c r="M230" s="191"/>
    </row>
    <row r="231" spans="1:13">
      <c r="A231" s="445" t="s">
        <v>467</v>
      </c>
      <c r="B231" s="13" t="s">
        <v>240</v>
      </c>
      <c r="C231" s="486" t="s">
        <v>332</v>
      </c>
      <c r="H231" s="25">
        <f>SUM(H218:H230)</f>
        <v>42000000</v>
      </c>
      <c r="I231" s="414">
        <f>SUM(I218:I230)</f>
        <v>35200000</v>
      </c>
      <c r="J231" s="25">
        <f>SUM(J218:J230)</f>
        <v>15333619</v>
      </c>
      <c r="L231" s="191"/>
      <c r="M231" s="191"/>
    </row>
    <row r="232" spans="1:13" s="141" customFormat="1">
      <c r="A232" s="445" t="s">
        <v>405</v>
      </c>
      <c r="B232" s="141" t="s">
        <v>240</v>
      </c>
      <c r="C232" s="485" t="s">
        <v>406</v>
      </c>
      <c r="D232" s="15"/>
      <c r="E232" s="44"/>
      <c r="F232" s="142"/>
      <c r="G232" s="142"/>
      <c r="H232" s="16"/>
      <c r="I232" s="413"/>
      <c r="J232" s="143"/>
      <c r="K232" s="144"/>
      <c r="L232" s="191"/>
      <c r="M232" s="191"/>
    </row>
    <row r="233" spans="1:13">
      <c r="A233" s="445" t="s">
        <v>405</v>
      </c>
      <c r="B233" s="13" t="s">
        <v>24</v>
      </c>
      <c r="C233" s="486" t="s">
        <v>306</v>
      </c>
      <c r="D233" s="119" t="s">
        <v>1</v>
      </c>
      <c r="E233" s="164" t="s">
        <v>1537</v>
      </c>
      <c r="F233" s="142" t="s">
        <v>27</v>
      </c>
      <c r="G233" s="18" t="s">
        <v>280</v>
      </c>
      <c r="H233" s="25">
        <v>670555560</v>
      </c>
      <c r="I233" s="414">
        <v>543412000</v>
      </c>
      <c r="J233" s="146">
        <v>422766975</v>
      </c>
      <c r="L233" s="191"/>
      <c r="M233" s="191"/>
    </row>
    <row r="234" spans="1:13">
      <c r="A234" s="445" t="s">
        <v>405</v>
      </c>
      <c r="B234" s="13" t="s">
        <v>25</v>
      </c>
      <c r="C234" s="487" t="s">
        <v>60</v>
      </c>
      <c r="D234" s="15" t="s">
        <v>273</v>
      </c>
      <c r="E234" s="164" t="s">
        <v>1537</v>
      </c>
      <c r="F234" s="142" t="s">
        <v>27</v>
      </c>
      <c r="G234" s="145" t="s">
        <v>280</v>
      </c>
      <c r="H234" s="16">
        <v>10000000</v>
      </c>
      <c r="I234" s="413">
        <v>13000000</v>
      </c>
      <c r="J234" s="143">
        <v>9411000</v>
      </c>
      <c r="L234" s="191"/>
      <c r="M234" s="191"/>
    </row>
    <row r="235" spans="1:13">
      <c r="A235" s="445" t="s">
        <v>405</v>
      </c>
      <c r="B235" s="13" t="s">
        <v>3</v>
      </c>
      <c r="C235" s="487" t="s">
        <v>4</v>
      </c>
      <c r="D235" s="15" t="s">
        <v>273</v>
      </c>
      <c r="E235" s="164" t="s">
        <v>1537</v>
      </c>
      <c r="F235" s="142" t="s">
        <v>27</v>
      </c>
      <c r="G235" s="145" t="s">
        <v>280</v>
      </c>
      <c r="H235" s="16">
        <v>10000000</v>
      </c>
      <c r="I235" s="413">
        <v>13000000</v>
      </c>
      <c r="J235" s="143">
        <v>10200000</v>
      </c>
      <c r="L235" s="191"/>
      <c r="M235" s="191"/>
    </row>
    <row r="236" spans="1:13">
      <c r="A236" s="445" t="s">
        <v>405</v>
      </c>
      <c r="B236" s="13" t="s">
        <v>146</v>
      </c>
      <c r="C236" s="487" t="s">
        <v>147</v>
      </c>
      <c r="D236" s="15" t="s">
        <v>273</v>
      </c>
      <c r="E236" s="164" t="s">
        <v>1537</v>
      </c>
      <c r="F236" s="142" t="s">
        <v>27</v>
      </c>
      <c r="G236" s="145" t="s">
        <v>280</v>
      </c>
      <c r="H236" s="16">
        <v>20000000</v>
      </c>
      <c r="I236" s="413">
        <v>20000000</v>
      </c>
      <c r="J236" s="143">
        <v>7550000</v>
      </c>
      <c r="L236" s="191"/>
      <c r="M236" s="191"/>
    </row>
    <row r="237" spans="1:13">
      <c r="A237" s="445" t="s">
        <v>405</v>
      </c>
      <c r="B237" s="13" t="s">
        <v>32</v>
      </c>
      <c r="C237" s="487" t="s">
        <v>33</v>
      </c>
      <c r="D237" s="15" t="s">
        <v>273</v>
      </c>
      <c r="E237" s="164" t="s">
        <v>1537</v>
      </c>
      <c r="F237" s="142" t="s">
        <v>27</v>
      </c>
      <c r="G237" s="145" t="s">
        <v>280</v>
      </c>
      <c r="H237" s="16">
        <v>20000000</v>
      </c>
      <c r="I237" s="413">
        <v>24000000</v>
      </c>
      <c r="J237" s="143">
        <v>20390500</v>
      </c>
      <c r="L237" s="191"/>
      <c r="M237" s="191"/>
    </row>
    <row r="238" spans="1:13">
      <c r="A238" s="445" t="s">
        <v>405</v>
      </c>
      <c r="B238" s="13" t="s">
        <v>34</v>
      </c>
      <c r="C238" s="487" t="s">
        <v>823</v>
      </c>
      <c r="D238" s="15" t="s">
        <v>273</v>
      </c>
      <c r="E238" s="164" t="s">
        <v>1537</v>
      </c>
      <c r="F238" s="142" t="s">
        <v>27</v>
      </c>
      <c r="G238" s="145" t="s">
        <v>280</v>
      </c>
      <c r="H238" s="16">
        <v>10000000</v>
      </c>
      <c r="I238" s="413">
        <v>12000000</v>
      </c>
      <c r="J238" s="143">
        <v>9366600</v>
      </c>
      <c r="L238" s="191"/>
      <c r="M238" s="191"/>
    </row>
    <row r="239" spans="1:13">
      <c r="A239" s="445" t="s">
        <v>405</v>
      </c>
      <c r="B239" s="13" t="s">
        <v>9</v>
      </c>
      <c r="C239" s="487" t="s">
        <v>10</v>
      </c>
      <c r="D239" s="15" t="s">
        <v>273</v>
      </c>
      <c r="E239" s="164" t="s">
        <v>1537</v>
      </c>
      <c r="F239" s="142" t="s">
        <v>27</v>
      </c>
      <c r="G239" s="145" t="s">
        <v>280</v>
      </c>
      <c r="H239" s="16">
        <v>10000000</v>
      </c>
      <c r="I239" s="413">
        <v>2000000</v>
      </c>
      <c r="J239" s="143">
        <v>0</v>
      </c>
      <c r="L239" s="191"/>
      <c r="M239" s="191"/>
    </row>
    <row r="240" spans="1:13">
      <c r="A240" s="445" t="s">
        <v>405</v>
      </c>
      <c r="B240" s="13" t="s">
        <v>11</v>
      </c>
      <c r="C240" s="487" t="s">
        <v>12</v>
      </c>
      <c r="D240" s="15" t="s">
        <v>273</v>
      </c>
      <c r="E240" s="164" t="s">
        <v>1537</v>
      </c>
      <c r="F240" s="142" t="s">
        <v>27</v>
      </c>
      <c r="G240" s="145" t="s">
        <v>280</v>
      </c>
      <c r="H240" s="16">
        <v>150000000</v>
      </c>
      <c r="I240" s="413">
        <v>536000000</v>
      </c>
      <c r="J240" s="143">
        <v>465259400</v>
      </c>
      <c r="L240" s="191"/>
      <c r="M240" s="191"/>
    </row>
    <row r="241" spans="1:14">
      <c r="A241" s="445" t="s">
        <v>405</v>
      </c>
      <c r="B241" s="13" t="s">
        <v>13</v>
      </c>
      <c r="C241" s="487" t="s">
        <v>14</v>
      </c>
      <c r="D241" s="15" t="s">
        <v>273</v>
      </c>
      <c r="E241" s="164" t="s">
        <v>1537</v>
      </c>
      <c r="F241" s="142" t="s">
        <v>27</v>
      </c>
      <c r="G241" s="145" t="s">
        <v>280</v>
      </c>
      <c r="H241" s="16">
        <v>12000000</v>
      </c>
      <c r="I241" s="413">
        <v>0</v>
      </c>
      <c r="J241" s="16">
        <v>0</v>
      </c>
      <c r="L241" s="191"/>
      <c r="M241" s="191"/>
    </row>
    <row r="242" spans="1:14">
      <c r="A242" s="445" t="s">
        <v>405</v>
      </c>
      <c r="B242" s="13" t="s">
        <v>186</v>
      </c>
      <c r="C242" s="487" t="s">
        <v>187</v>
      </c>
      <c r="D242" s="15" t="s">
        <v>273</v>
      </c>
      <c r="E242" s="164" t="s">
        <v>1537</v>
      </c>
      <c r="F242" s="142" t="s">
        <v>27</v>
      </c>
      <c r="G242" s="145" t="s">
        <v>280</v>
      </c>
      <c r="H242" s="16">
        <v>900000000</v>
      </c>
      <c r="I242" s="413">
        <v>1732000000</v>
      </c>
      <c r="J242" s="143">
        <v>1267441796</v>
      </c>
      <c r="L242" s="191"/>
      <c r="M242" s="191"/>
    </row>
    <row r="243" spans="1:14">
      <c r="A243" s="445" t="s">
        <v>405</v>
      </c>
      <c r="B243" s="13" t="s">
        <v>17</v>
      </c>
      <c r="C243" s="487" t="s">
        <v>18</v>
      </c>
      <c r="D243" s="15" t="s">
        <v>273</v>
      </c>
      <c r="E243" s="164" t="s">
        <v>1537</v>
      </c>
      <c r="F243" s="142" t="s">
        <v>27</v>
      </c>
      <c r="G243" s="145" t="s">
        <v>280</v>
      </c>
      <c r="H243" s="16">
        <v>400000000</v>
      </c>
      <c r="I243" s="413">
        <v>569000000</v>
      </c>
      <c r="J243" s="143">
        <v>402664050</v>
      </c>
      <c r="L243" s="191"/>
      <c r="M243" s="191"/>
    </row>
    <row r="244" spans="1:14">
      <c r="A244" s="445" t="s">
        <v>405</v>
      </c>
      <c r="B244" s="13" t="s">
        <v>192</v>
      </c>
      <c r="C244" s="487" t="s">
        <v>193</v>
      </c>
      <c r="D244" s="15" t="s">
        <v>273</v>
      </c>
      <c r="E244" s="164" t="s">
        <v>1537</v>
      </c>
      <c r="F244" s="142" t="s">
        <v>27</v>
      </c>
      <c r="G244" s="145" t="s">
        <v>280</v>
      </c>
      <c r="H244" s="16">
        <v>100000000</v>
      </c>
      <c r="I244" s="413">
        <v>58500000</v>
      </c>
      <c r="J244" s="143">
        <v>47115000</v>
      </c>
      <c r="L244" s="191"/>
      <c r="M244" s="191"/>
    </row>
    <row r="245" spans="1:14">
      <c r="A245" s="445" t="s">
        <v>405</v>
      </c>
      <c r="B245" s="13" t="s">
        <v>37</v>
      </c>
      <c r="C245" s="487" t="s">
        <v>38</v>
      </c>
      <c r="D245" s="15" t="s">
        <v>273</v>
      </c>
      <c r="E245" s="164" t="s">
        <v>1537</v>
      </c>
      <c r="F245" s="142" t="s">
        <v>27</v>
      </c>
      <c r="G245" s="145" t="s">
        <v>280</v>
      </c>
      <c r="H245" s="16">
        <v>2000000</v>
      </c>
      <c r="I245" s="413">
        <v>0</v>
      </c>
      <c r="J245" s="143">
        <v>0</v>
      </c>
      <c r="L245" s="191"/>
      <c r="M245" s="191"/>
    </row>
    <row r="246" spans="1:14">
      <c r="A246" s="445" t="s">
        <v>405</v>
      </c>
      <c r="B246" s="13" t="s">
        <v>104</v>
      </c>
      <c r="C246" s="487" t="s">
        <v>105</v>
      </c>
      <c r="D246" s="15" t="s">
        <v>273</v>
      </c>
      <c r="E246" s="164" t="s">
        <v>1537</v>
      </c>
      <c r="F246" s="142" t="s">
        <v>27</v>
      </c>
      <c r="G246" s="145" t="s">
        <v>280</v>
      </c>
      <c r="H246" s="16">
        <v>50000000</v>
      </c>
      <c r="I246" s="413">
        <v>0</v>
      </c>
      <c r="J246" s="16">
        <v>0</v>
      </c>
      <c r="L246" s="191"/>
      <c r="M246" s="191"/>
    </row>
    <row r="247" spans="1:14" s="14" customFormat="1">
      <c r="A247" s="445" t="s">
        <v>405</v>
      </c>
      <c r="B247" s="13" t="s">
        <v>390</v>
      </c>
      <c r="C247" s="487" t="s">
        <v>391</v>
      </c>
      <c r="D247" s="15" t="s">
        <v>273</v>
      </c>
      <c r="E247" s="164" t="s">
        <v>1537</v>
      </c>
      <c r="F247" s="142" t="s">
        <v>27</v>
      </c>
      <c r="G247" s="145" t="s">
        <v>280</v>
      </c>
      <c r="H247" s="16">
        <v>120000000</v>
      </c>
      <c r="I247" s="413">
        <v>0</v>
      </c>
      <c r="J247" s="16">
        <v>9930000</v>
      </c>
      <c r="K247" s="144"/>
      <c r="L247" s="191"/>
      <c r="M247" s="191"/>
      <c r="N247" s="13"/>
    </row>
    <row r="248" spans="1:14">
      <c r="A248" s="445" t="s">
        <v>405</v>
      </c>
      <c r="B248" s="13" t="s">
        <v>84</v>
      </c>
      <c r="C248" s="487" t="s">
        <v>85</v>
      </c>
      <c r="D248" s="15" t="s">
        <v>273</v>
      </c>
      <c r="E248" s="164" t="s">
        <v>1537</v>
      </c>
      <c r="F248" s="142" t="s">
        <v>27</v>
      </c>
      <c r="G248" s="145" t="s">
        <v>280</v>
      </c>
      <c r="H248" s="16">
        <v>12000000</v>
      </c>
      <c r="I248" s="413">
        <v>13220000</v>
      </c>
      <c r="J248" s="143">
        <v>6700000</v>
      </c>
      <c r="L248" s="191"/>
      <c r="M248" s="191"/>
    </row>
    <row r="249" spans="1:14">
      <c r="A249" s="445" t="s">
        <v>405</v>
      </c>
      <c r="B249" s="13" t="s">
        <v>240</v>
      </c>
      <c r="C249" s="486" t="s">
        <v>332</v>
      </c>
      <c r="H249" s="25">
        <f>SUM(H234:H248)</f>
        <v>1826000000</v>
      </c>
      <c r="I249" s="414">
        <f>SUM(I234:I248)</f>
        <v>2992720000</v>
      </c>
      <c r="J249" s="146">
        <f>SUM(J234:J247)</f>
        <v>2249328346</v>
      </c>
      <c r="L249" s="191"/>
      <c r="M249" s="191"/>
    </row>
    <row r="250" spans="1:14">
      <c r="A250" s="445" t="s">
        <v>762</v>
      </c>
      <c r="B250" s="13" t="s">
        <v>240</v>
      </c>
      <c r="C250" s="485" t="s">
        <v>407</v>
      </c>
      <c r="L250" s="191"/>
      <c r="M250" s="191"/>
    </row>
    <row r="251" spans="1:14">
      <c r="A251" s="445" t="s">
        <v>762</v>
      </c>
      <c r="B251" s="13" t="s">
        <v>2</v>
      </c>
      <c r="C251" s="487" t="s">
        <v>62</v>
      </c>
      <c r="D251" s="15" t="s">
        <v>273</v>
      </c>
      <c r="E251" s="164" t="s">
        <v>1537</v>
      </c>
      <c r="F251" s="142" t="s">
        <v>27</v>
      </c>
      <c r="G251" s="145" t="s">
        <v>280</v>
      </c>
      <c r="H251" s="16">
        <v>150000</v>
      </c>
      <c r="I251" s="413">
        <v>150000</v>
      </c>
      <c r="J251" s="153"/>
      <c r="L251" s="191"/>
      <c r="M251" s="191"/>
    </row>
    <row r="252" spans="1:14">
      <c r="A252" s="445" t="s">
        <v>762</v>
      </c>
      <c r="B252" s="13" t="s">
        <v>3</v>
      </c>
      <c r="C252" s="487" t="s">
        <v>4</v>
      </c>
      <c r="D252" s="15" t="s">
        <v>273</v>
      </c>
      <c r="E252" s="164" t="s">
        <v>1537</v>
      </c>
      <c r="F252" s="142" t="s">
        <v>27</v>
      </c>
      <c r="G252" s="145" t="s">
        <v>280</v>
      </c>
      <c r="H252" s="16">
        <v>100000</v>
      </c>
      <c r="I252" s="413">
        <v>100000</v>
      </c>
      <c r="J252" s="153"/>
      <c r="K252" s="13"/>
      <c r="L252" s="191"/>
      <c r="M252" s="191"/>
    </row>
    <row r="253" spans="1:14">
      <c r="A253" s="445" t="s">
        <v>762</v>
      </c>
      <c r="B253" s="13" t="s">
        <v>11</v>
      </c>
      <c r="C253" s="487" t="s">
        <v>12</v>
      </c>
      <c r="D253" s="15" t="s">
        <v>273</v>
      </c>
      <c r="E253" s="164" t="s">
        <v>1537</v>
      </c>
      <c r="F253" s="142" t="s">
        <v>27</v>
      </c>
      <c r="G253" s="145" t="s">
        <v>280</v>
      </c>
      <c r="H253" s="16">
        <v>340000</v>
      </c>
      <c r="I253" s="413">
        <v>340000</v>
      </c>
      <c r="J253" s="153"/>
      <c r="K253" s="13"/>
      <c r="L253" s="191"/>
      <c r="M253" s="191"/>
    </row>
    <row r="254" spans="1:14">
      <c r="A254" s="445" t="s">
        <v>762</v>
      </c>
      <c r="B254" s="13" t="s">
        <v>19</v>
      </c>
      <c r="C254" s="487" t="s">
        <v>20</v>
      </c>
      <c r="D254" s="15" t="s">
        <v>273</v>
      </c>
      <c r="E254" s="164" t="s">
        <v>1537</v>
      </c>
      <c r="F254" s="142" t="s">
        <v>27</v>
      </c>
      <c r="G254" s="145" t="s">
        <v>280</v>
      </c>
      <c r="H254" s="16">
        <v>10000</v>
      </c>
      <c r="I254" s="413">
        <v>10000</v>
      </c>
      <c r="J254" s="153"/>
      <c r="K254" s="13"/>
      <c r="L254" s="191"/>
      <c r="M254" s="191"/>
    </row>
    <row r="255" spans="1:14">
      <c r="A255" s="445" t="s">
        <v>762</v>
      </c>
      <c r="B255" s="13" t="s">
        <v>240</v>
      </c>
      <c r="C255" s="486" t="s">
        <v>332</v>
      </c>
      <c r="H255" s="25">
        <f>SUM(H251:H254)</f>
        <v>600000</v>
      </c>
      <c r="I255" s="414">
        <f>SUM(I251:I254)</f>
        <v>600000</v>
      </c>
      <c r="J255" s="25">
        <v>450000</v>
      </c>
      <c r="K255" s="13"/>
      <c r="L255" s="191"/>
      <c r="M255" s="191"/>
    </row>
    <row r="256" spans="1:14">
      <c r="A256" s="445" t="s">
        <v>763</v>
      </c>
      <c r="B256" s="13" t="s">
        <v>240</v>
      </c>
      <c r="C256" s="485" t="s">
        <v>408</v>
      </c>
      <c r="K256" s="13"/>
      <c r="L256" s="191"/>
      <c r="M256" s="191"/>
    </row>
    <row r="257" spans="1:14">
      <c r="A257" s="445" t="s">
        <v>763</v>
      </c>
      <c r="B257" s="13" t="s">
        <v>2</v>
      </c>
      <c r="C257" s="487" t="s">
        <v>62</v>
      </c>
      <c r="D257" s="15" t="s">
        <v>273</v>
      </c>
      <c r="E257" s="164" t="s">
        <v>1537</v>
      </c>
      <c r="F257" s="142" t="s">
        <v>27</v>
      </c>
      <c r="G257" s="145" t="s">
        <v>280</v>
      </c>
      <c r="H257" s="16">
        <v>125000</v>
      </c>
      <c r="I257" s="413">
        <v>125000</v>
      </c>
      <c r="J257" s="153"/>
      <c r="K257" s="13"/>
      <c r="L257" s="191"/>
      <c r="M257" s="191"/>
    </row>
    <row r="258" spans="1:14">
      <c r="A258" s="445" t="s">
        <v>763</v>
      </c>
      <c r="B258" s="13" t="s">
        <v>3</v>
      </c>
      <c r="C258" s="487" t="s">
        <v>4</v>
      </c>
      <c r="D258" s="15" t="s">
        <v>273</v>
      </c>
      <c r="E258" s="164" t="s">
        <v>1537</v>
      </c>
      <c r="F258" s="142" t="s">
        <v>27</v>
      </c>
      <c r="G258" s="145" t="s">
        <v>280</v>
      </c>
      <c r="H258" s="16">
        <v>70000</v>
      </c>
      <c r="I258" s="413">
        <v>70000</v>
      </c>
      <c r="J258" s="153"/>
      <c r="K258" s="13"/>
      <c r="L258" s="191"/>
      <c r="M258" s="191"/>
    </row>
    <row r="259" spans="1:14">
      <c r="A259" s="445" t="s">
        <v>763</v>
      </c>
      <c r="B259" s="13" t="s">
        <v>11</v>
      </c>
      <c r="C259" s="487" t="s">
        <v>12</v>
      </c>
      <c r="D259" s="15" t="s">
        <v>273</v>
      </c>
      <c r="E259" s="164" t="s">
        <v>1537</v>
      </c>
      <c r="F259" s="142" t="s">
        <v>27</v>
      </c>
      <c r="G259" s="145" t="s">
        <v>280</v>
      </c>
      <c r="H259" s="16">
        <v>100000</v>
      </c>
      <c r="I259" s="413">
        <v>100000</v>
      </c>
      <c r="J259" s="153"/>
      <c r="K259" s="13"/>
      <c r="L259" s="191"/>
      <c r="M259" s="191"/>
    </row>
    <row r="260" spans="1:14" s="14" customFormat="1">
      <c r="A260" s="445" t="s">
        <v>763</v>
      </c>
      <c r="B260" s="13" t="s">
        <v>19</v>
      </c>
      <c r="C260" s="487" t="s">
        <v>20</v>
      </c>
      <c r="D260" s="15" t="s">
        <v>273</v>
      </c>
      <c r="E260" s="164" t="s">
        <v>1537</v>
      </c>
      <c r="F260" s="142" t="s">
        <v>27</v>
      </c>
      <c r="G260" s="145" t="s">
        <v>280</v>
      </c>
      <c r="H260" s="16">
        <v>5000</v>
      </c>
      <c r="I260" s="413">
        <v>5000</v>
      </c>
      <c r="J260" s="153"/>
      <c r="K260" s="13"/>
      <c r="L260" s="191"/>
      <c r="M260" s="191"/>
      <c r="N260" s="13"/>
    </row>
    <row r="261" spans="1:14">
      <c r="A261" s="445" t="s">
        <v>763</v>
      </c>
      <c r="B261" s="13" t="s">
        <v>240</v>
      </c>
      <c r="C261" s="486" t="s">
        <v>332</v>
      </c>
      <c r="H261" s="25">
        <f>SUM(H257:H260)</f>
        <v>300000</v>
      </c>
      <c r="I261" s="414">
        <f>SUM(I257:I260)</f>
        <v>300000</v>
      </c>
      <c r="J261" s="146">
        <v>250000</v>
      </c>
      <c r="K261" s="13"/>
      <c r="L261" s="191"/>
      <c r="M261" s="191"/>
    </row>
    <row r="262" spans="1:14">
      <c r="A262" s="191" t="s">
        <v>764</v>
      </c>
      <c r="B262" s="13" t="s">
        <v>240</v>
      </c>
      <c r="C262" s="485" t="s">
        <v>409</v>
      </c>
      <c r="K262" s="13"/>
      <c r="L262" s="191"/>
      <c r="M262" s="191"/>
    </row>
    <row r="263" spans="1:14" s="14" customFormat="1">
      <c r="A263" s="191" t="s">
        <v>764</v>
      </c>
      <c r="B263" s="13" t="s">
        <v>2</v>
      </c>
      <c r="C263" s="487" t="s">
        <v>62</v>
      </c>
      <c r="D263" s="15" t="s">
        <v>273</v>
      </c>
      <c r="E263" s="164" t="s">
        <v>1537</v>
      </c>
      <c r="F263" s="142" t="s">
        <v>27</v>
      </c>
      <c r="G263" s="145" t="s">
        <v>280</v>
      </c>
      <c r="H263" s="16">
        <v>50000</v>
      </c>
      <c r="I263" s="413">
        <v>50000</v>
      </c>
      <c r="J263" s="153"/>
      <c r="K263" s="13"/>
      <c r="L263" s="191"/>
      <c r="M263" s="191"/>
      <c r="N263" s="13"/>
    </row>
    <row r="264" spans="1:14">
      <c r="A264" s="191" t="s">
        <v>764</v>
      </c>
      <c r="B264" s="13" t="s">
        <v>3</v>
      </c>
      <c r="C264" s="487" t="s">
        <v>4</v>
      </c>
      <c r="D264" s="15" t="s">
        <v>273</v>
      </c>
      <c r="E264" s="164" t="s">
        <v>1537</v>
      </c>
      <c r="F264" s="142" t="s">
        <v>27</v>
      </c>
      <c r="G264" s="145" t="s">
        <v>280</v>
      </c>
      <c r="H264" s="16">
        <v>40000</v>
      </c>
      <c r="I264" s="413">
        <v>40000</v>
      </c>
      <c r="J264" s="153"/>
      <c r="K264" s="13"/>
      <c r="L264" s="191"/>
      <c r="M264" s="191"/>
    </row>
    <row r="265" spans="1:14">
      <c r="A265" s="191" t="s">
        <v>764</v>
      </c>
      <c r="B265" s="13" t="s">
        <v>11</v>
      </c>
      <c r="C265" s="487" t="s">
        <v>12</v>
      </c>
      <c r="D265" s="15" t="s">
        <v>273</v>
      </c>
      <c r="E265" s="164" t="s">
        <v>1537</v>
      </c>
      <c r="F265" s="142" t="s">
        <v>27</v>
      </c>
      <c r="G265" s="145" t="s">
        <v>280</v>
      </c>
      <c r="H265" s="16">
        <v>25000</v>
      </c>
      <c r="I265" s="413">
        <v>25000</v>
      </c>
      <c r="J265" s="153"/>
      <c r="K265" s="13"/>
      <c r="L265" s="191"/>
      <c r="M265" s="191"/>
    </row>
    <row r="266" spans="1:14">
      <c r="A266" s="191" t="s">
        <v>764</v>
      </c>
      <c r="B266" s="13" t="s">
        <v>19</v>
      </c>
      <c r="C266" s="487" t="s">
        <v>20</v>
      </c>
      <c r="D266" s="15" t="s">
        <v>273</v>
      </c>
      <c r="E266" s="164" t="s">
        <v>1537</v>
      </c>
      <c r="F266" s="142" t="s">
        <v>27</v>
      </c>
      <c r="G266" s="145" t="s">
        <v>280</v>
      </c>
      <c r="H266" s="16">
        <v>5000</v>
      </c>
      <c r="I266" s="413">
        <v>5000</v>
      </c>
      <c r="J266" s="153"/>
      <c r="K266" s="13"/>
      <c r="L266" s="191"/>
      <c r="M266" s="191"/>
    </row>
    <row r="267" spans="1:14">
      <c r="A267" s="191" t="s">
        <v>764</v>
      </c>
      <c r="B267" s="13" t="s">
        <v>240</v>
      </c>
      <c r="C267" s="486" t="s">
        <v>332</v>
      </c>
      <c r="H267" s="25">
        <f>SUM(H263:H266)</f>
        <v>120000</v>
      </c>
      <c r="I267" s="414">
        <f>SUM(I263:I266)</f>
        <v>120000</v>
      </c>
      <c r="J267" s="146">
        <v>90000</v>
      </c>
      <c r="K267" s="13"/>
      <c r="L267" s="191"/>
      <c r="M267" s="191"/>
    </row>
    <row r="268" spans="1:14">
      <c r="A268" s="191" t="s">
        <v>765</v>
      </c>
      <c r="B268" s="13" t="s">
        <v>240</v>
      </c>
      <c r="C268" s="485" t="s">
        <v>410</v>
      </c>
      <c r="L268" s="191"/>
      <c r="M268" s="191"/>
    </row>
    <row r="269" spans="1:14">
      <c r="A269" s="191" t="s">
        <v>765</v>
      </c>
      <c r="B269" s="13" t="s">
        <v>2</v>
      </c>
      <c r="C269" s="487" t="s">
        <v>62</v>
      </c>
      <c r="D269" s="15" t="s">
        <v>273</v>
      </c>
      <c r="E269" s="164" t="s">
        <v>1537</v>
      </c>
      <c r="F269" s="142" t="s">
        <v>27</v>
      </c>
      <c r="G269" s="145" t="s">
        <v>280</v>
      </c>
      <c r="H269" s="16">
        <v>125000</v>
      </c>
      <c r="I269" s="413">
        <v>125000</v>
      </c>
      <c r="J269" s="153"/>
      <c r="L269" s="191"/>
      <c r="M269" s="191"/>
    </row>
    <row r="270" spans="1:14">
      <c r="A270" s="191" t="s">
        <v>765</v>
      </c>
      <c r="B270" s="13" t="s">
        <v>3</v>
      </c>
      <c r="C270" s="487" t="s">
        <v>4</v>
      </c>
      <c r="D270" s="15" t="s">
        <v>273</v>
      </c>
      <c r="E270" s="164" t="s">
        <v>1537</v>
      </c>
      <c r="F270" s="142" t="s">
        <v>27</v>
      </c>
      <c r="G270" s="145" t="s">
        <v>280</v>
      </c>
      <c r="H270" s="16">
        <v>70000</v>
      </c>
      <c r="I270" s="413">
        <v>70000</v>
      </c>
      <c r="J270" s="153"/>
      <c r="L270" s="191"/>
      <c r="M270" s="191"/>
    </row>
    <row r="271" spans="1:14">
      <c r="A271" s="191" t="s">
        <v>765</v>
      </c>
      <c r="B271" s="13" t="s">
        <v>11</v>
      </c>
      <c r="C271" s="487" t="s">
        <v>12</v>
      </c>
      <c r="D271" s="15" t="s">
        <v>273</v>
      </c>
      <c r="E271" s="164" t="s">
        <v>1537</v>
      </c>
      <c r="F271" s="142" t="s">
        <v>27</v>
      </c>
      <c r="G271" s="145" t="s">
        <v>280</v>
      </c>
      <c r="H271" s="16">
        <v>100000</v>
      </c>
      <c r="I271" s="413">
        <v>100000</v>
      </c>
      <c r="J271" s="153"/>
      <c r="L271" s="191"/>
      <c r="M271" s="191"/>
    </row>
    <row r="272" spans="1:14">
      <c r="A272" s="191" t="s">
        <v>765</v>
      </c>
      <c r="B272" s="13" t="s">
        <v>19</v>
      </c>
      <c r="C272" s="487" t="s">
        <v>20</v>
      </c>
      <c r="D272" s="15" t="s">
        <v>273</v>
      </c>
      <c r="E272" s="164" t="s">
        <v>1537</v>
      </c>
      <c r="F272" s="142" t="s">
        <v>27</v>
      </c>
      <c r="G272" s="145" t="s">
        <v>280</v>
      </c>
      <c r="H272" s="16">
        <v>5000</v>
      </c>
      <c r="I272" s="413">
        <v>5000</v>
      </c>
      <c r="J272" s="153"/>
      <c r="L272" s="191"/>
      <c r="M272" s="191"/>
    </row>
    <row r="273" spans="1:13">
      <c r="A273" s="191" t="s">
        <v>765</v>
      </c>
      <c r="B273" s="13" t="s">
        <v>240</v>
      </c>
      <c r="C273" s="486" t="s">
        <v>332</v>
      </c>
      <c r="H273" s="25">
        <f>SUM(H269:H272)</f>
        <v>300000</v>
      </c>
      <c r="I273" s="414">
        <f>SUM(I269:I272)</f>
        <v>300000</v>
      </c>
      <c r="J273" s="146">
        <v>225000</v>
      </c>
      <c r="L273" s="191"/>
      <c r="M273" s="191"/>
    </row>
    <row r="274" spans="1:13">
      <c r="A274" s="191" t="s">
        <v>411</v>
      </c>
      <c r="B274" s="13" t="s">
        <v>240</v>
      </c>
      <c r="C274" s="485" t="s">
        <v>412</v>
      </c>
      <c r="L274" s="191"/>
      <c r="M274" s="191"/>
    </row>
    <row r="275" spans="1:13">
      <c r="A275" s="191" t="s">
        <v>411</v>
      </c>
      <c r="B275" s="13" t="s">
        <v>2</v>
      </c>
      <c r="C275" s="487" t="s">
        <v>62</v>
      </c>
      <c r="D275" s="15" t="s">
        <v>273</v>
      </c>
      <c r="E275" s="164" t="s">
        <v>1537</v>
      </c>
      <c r="F275" s="142" t="s">
        <v>27</v>
      </c>
      <c r="G275" s="145" t="s">
        <v>280</v>
      </c>
      <c r="H275" s="16">
        <v>1200000</v>
      </c>
      <c r="I275" s="413">
        <v>1000000</v>
      </c>
      <c r="J275" s="153"/>
      <c r="L275" s="191"/>
      <c r="M275" s="191"/>
    </row>
    <row r="276" spans="1:13">
      <c r="A276" s="191" t="s">
        <v>411</v>
      </c>
      <c r="B276" s="13" t="s">
        <v>3</v>
      </c>
      <c r="C276" s="487" t="s">
        <v>4</v>
      </c>
      <c r="D276" s="15" t="s">
        <v>273</v>
      </c>
      <c r="E276" s="164" t="s">
        <v>1537</v>
      </c>
      <c r="F276" s="142" t="s">
        <v>27</v>
      </c>
      <c r="G276" s="145" t="s">
        <v>280</v>
      </c>
      <c r="H276" s="16">
        <v>1550000</v>
      </c>
      <c r="I276" s="413">
        <v>390000</v>
      </c>
      <c r="J276" s="153"/>
      <c r="L276" s="191"/>
      <c r="M276" s="191"/>
    </row>
    <row r="277" spans="1:13">
      <c r="A277" s="191" t="s">
        <v>411</v>
      </c>
      <c r="B277" s="13" t="s">
        <v>11</v>
      </c>
      <c r="C277" s="487" t="s">
        <v>12</v>
      </c>
      <c r="D277" s="15" t="s">
        <v>273</v>
      </c>
      <c r="E277" s="164" t="s">
        <v>1537</v>
      </c>
      <c r="F277" s="142" t="s">
        <v>27</v>
      </c>
      <c r="G277" s="145" t="s">
        <v>280</v>
      </c>
      <c r="H277" s="16">
        <v>2000000</v>
      </c>
      <c r="I277" s="413">
        <v>1000000</v>
      </c>
      <c r="J277" s="153"/>
      <c r="L277" s="191"/>
      <c r="M277" s="191"/>
    </row>
    <row r="278" spans="1:13">
      <c r="A278" s="191" t="s">
        <v>411</v>
      </c>
      <c r="B278" s="13" t="s">
        <v>19</v>
      </c>
      <c r="C278" s="487" t="s">
        <v>20</v>
      </c>
      <c r="D278" s="15" t="s">
        <v>273</v>
      </c>
      <c r="E278" s="164" t="s">
        <v>1537</v>
      </c>
      <c r="F278" s="142" t="s">
        <v>27</v>
      </c>
      <c r="G278" s="145" t="s">
        <v>280</v>
      </c>
      <c r="H278" s="16">
        <v>50000</v>
      </c>
      <c r="I278" s="413">
        <v>10000</v>
      </c>
      <c r="J278" s="153"/>
      <c r="L278" s="191"/>
      <c r="M278" s="191"/>
    </row>
    <row r="279" spans="1:13">
      <c r="A279" s="191" t="s">
        <v>411</v>
      </c>
      <c r="B279" s="13" t="s">
        <v>240</v>
      </c>
      <c r="C279" s="486" t="s">
        <v>332</v>
      </c>
      <c r="D279" s="473"/>
      <c r="E279" s="148"/>
      <c r="F279" s="151"/>
      <c r="G279" s="151"/>
      <c r="H279" s="25">
        <f>SUM(H275:H278)</f>
        <v>4800000</v>
      </c>
      <c r="I279" s="414">
        <f>SUM(I275:I278)</f>
        <v>2400000</v>
      </c>
      <c r="J279" s="146">
        <v>1800000</v>
      </c>
      <c r="K279" s="152"/>
      <c r="L279" s="191"/>
      <c r="M279" s="191"/>
    </row>
    <row r="280" spans="1:13">
      <c r="A280" s="191" t="s">
        <v>413</v>
      </c>
      <c r="B280" s="13" t="s">
        <v>240</v>
      </c>
      <c r="C280" s="485" t="s">
        <v>414</v>
      </c>
      <c r="L280" s="191"/>
      <c r="M280" s="191"/>
    </row>
    <row r="281" spans="1:13">
      <c r="A281" s="191" t="s">
        <v>413</v>
      </c>
      <c r="B281" s="13" t="s">
        <v>2</v>
      </c>
      <c r="C281" s="487" t="s">
        <v>62</v>
      </c>
      <c r="D281" s="15" t="s">
        <v>273</v>
      </c>
      <c r="E281" s="164" t="s">
        <v>1537</v>
      </c>
      <c r="F281" s="142" t="s">
        <v>27</v>
      </c>
      <c r="G281" s="145" t="s">
        <v>280</v>
      </c>
      <c r="H281" s="16">
        <v>2000000</v>
      </c>
      <c r="I281" s="413">
        <v>2000000</v>
      </c>
      <c r="J281" s="153"/>
      <c r="L281" s="191"/>
      <c r="M281" s="191"/>
    </row>
    <row r="282" spans="1:13">
      <c r="A282" s="191" t="s">
        <v>413</v>
      </c>
      <c r="B282" s="13" t="s">
        <v>3</v>
      </c>
      <c r="C282" s="487" t="s">
        <v>4</v>
      </c>
      <c r="D282" s="15" t="s">
        <v>273</v>
      </c>
      <c r="E282" s="164" t="s">
        <v>1537</v>
      </c>
      <c r="F282" s="142" t="s">
        <v>27</v>
      </c>
      <c r="G282" s="145" t="s">
        <v>280</v>
      </c>
      <c r="H282" s="16">
        <v>2000000</v>
      </c>
      <c r="I282" s="413">
        <v>2000000</v>
      </c>
      <c r="J282" s="153"/>
      <c r="L282" s="191"/>
      <c r="M282" s="191"/>
    </row>
    <row r="283" spans="1:13">
      <c r="A283" s="191" t="s">
        <v>413</v>
      </c>
      <c r="B283" s="13" t="s">
        <v>11</v>
      </c>
      <c r="C283" s="487" t="s">
        <v>12</v>
      </c>
      <c r="D283" s="15" t="s">
        <v>273</v>
      </c>
      <c r="E283" s="164" t="s">
        <v>1537</v>
      </c>
      <c r="F283" s="142" t="s">
        <v>27</v>
      </c>
      <c r="G283" s="145" t="s">
        <v>280</v>
      </c>
      <c r="H283" s="16">
        <v>2512000</v>
      </c>
      <c r="I283" s="413">
        <v>1900000</v>
      </c>
      <c r="J283" s="153"/>
      <c r="L283" s="191"/>
      <c r="M283" s="191"/>
    </row>
    <row r="284" spans="1:13">
      <c r="A284" s="191" t="s">
        <v>413</v>
      </c>
      <c r="B284" s="13" t="s">
        <v>19</v>
      </c>
      <c r="C284" s="487" t="s">
        <v>20</v>
      </c>
      <c r="D284" s="15" t="s">
        <v>273</v>
      </c>
      <c r="E284" s="164" t="s">
        <v>1537</v>
      </c>
      <c r="F284" s="142" t="s">
        <v>27</v>
      </c>
      <c r="G284" s="145" t="s">
        <v>280</v>
      </c>
      <c r="H284" s="16">
        <v>100000</v>
      </c>
      <c r="I284" s="413">
        <v>100000</v>
      </c>
      <c r="J284" s="153"/>
      <c r="L284" s="191"/>
      <c r="M284" s="191"/>
    </row>
    <row r="285" spans="1:13">
      <c r="A285" s="191" t="s">
        <v>413</v>
      </c>
      <c r="B285" s="13" t="s">
        <v>240</v>
      </c>
      <c r="C285" s="486" t="s">
        <v>332</v>
      </c>
      <c r="D285" s="473"/>
      <c r="E285" s="148"/>
      <c r="F285" s="151"/>
      <c r="G285" s="151"/>
      <c r="H285" s="25">
        <f>SUM(H281:H284)</f>
        <v>6612000</v>
      </c>
      <c r="I285" s="414">
        <f>SUM(I281:I284)</f>
        <v>6000000</v>
      </c>
      <c r="J285" s="146">
        <v>4500000</v>
      </c>
      <c r="K285" s="152"/>
      <c r="L285" s="191"/>
      <c r="M285" s="191"/>
    </row>
    <row r="286" spans="1:13">
      <c r="A286" s="191" t="s">
        <v>415</v>
      </c>
      <c r="B286" s="13" t="s">
        <v>240</v>
      </c>
      <c r="C286" s="485" t="s">
        <v>417</v>
      </c>
      <c r="L286" s="191"/>
      <c r="M286" s="191"/>
    </row>
    <row r="287" spans="1:13">
      <c r="A287" s="191" t="s">
        <v>415</v>
      </c>
      <c r="B287" s="13" t="s">
        <v>2</v>
      </c>
      <c r="C287" s="487" t="s">
        <v>62</v>
      </c>
      <c r="D287" s="15" t="s">
        <v>273</v>
      </c>
      <c r="E287" s="164" t="s">
        <v>1537</v>
      </c>
      <c r="F287" s="142" t="s">
        <v>27</v>
      </c>
      <c r="G287" s="145" t="s">
        <v>280</v>
      </c>
      <c r="H287" s="16">
        <v>6000000</v>
      </c>
      <c r="I287" s="413">
        <v>6000000</v>
      </c>
      <c r="J287" s="153"/>
      <c r="L287" s="191"/>
      <c r="M287" s="191"/>
    </row>
    <row r="288" spans="1:13">
      <c r="A288" s="191" t="s">
        <v>415</v>
      </c>
      <c r="B288" s="13" t="s">
        <v>3</v>
      </c>
      <c r="C288" s="487" t="s">
        <v>4</v>
      </c>
      <c r="D288" s="15" t="s">
        <v>273</v>
      </c>
      <c r="E288" s="164" t="s">
        <v>1537</v>
      </c>
      <c r="F288" s="142" t="s">
        <v>27</v>
      </c>
      <c r="G288" s="145" t="s">
        <v>280</v>
      </c>
      <c r="H288" s="16">
        <v>10000000</v>
      </c>
      <c r="I288" s="413">
        <v>10000000</v>
      </c>
      <c r="J288" s="153"/>
      <c r="L288" s="191"/>
      <c r="M288" s="191"/>
    </row>
    <row r="289" spans="1:14" s="14" customFormat="1">
      <c r="A289" s="191" t="s">
        <v>415</v>
      </c>
      <c r="B289" s="13" t="s">
        <v>11</v>
      </c>
      <c r="C289" s="487" t="s">
        <v>12</v>
      </c>
      <c r="D289" s="15" t="s">
        <v>273</v>
      </c>
      <c r="E289" s="164" t="s">
        <v>1537</v>
      </c>
      <c r="F289" s="142" t="s">
        <v>27</v>
      </c>
      <c r="G289" s="145" t="s">
        <v>280</v>
      </c>
      <c r="H289" s="16">
        <v>5500000</v>
      </c>
      <c r="I289" s="413">
        <v>5500000</v>
      </c>
      <c r="J289" s="153"/>
      <c r="K289" s="144"/>
      <c r="L289" s="191"/>
      <c r="M289" s="191"/>
      <c r="N289" s="13"/>
    </row>
    <row r="290" spans="1:14">
      <c r="A290" s="191" t="s">
        <v>415</v>
      </c>
      <c r="B290" s="13" t="s">
        <v>19</v>
      </c>
      <c r="C290" s="487" t="s">
        <v>20</v>
      </c>
      <c r="D290" s="15" t="s">
        <v>273</v>
      </c>
      <c r="E290" s="164" t="s">
        <v>1537</v>
      </c>
      <c r="F290" s="142" t="s">
        <v>27</v>
      </c>
      <c r="G290" s="145" t="s">
        <v>280</v>
      </c>
      <c r="H290" s="16">
        <v>100000</v>
      </c>
      <c r="I290" s="413">
        <v>100000</v>
      </c>
      <c r="J290" s="153"/>
      <c r="L290" s="191"/>
      <c r="M290" s="191"/>
    </row>
    <row r="291" spans="1:14">
      <c r="A291" s="191" t="s">
        <v>415</v>
      </c>
      <c r="B291" s="13" t="s">
        <v>240</v>
      </c>
      <c r="C291" s="486" t="s">
        <v>332</v>
      </c>
      <c r="D291" s="473"/>
      <c r="E291" s="148"/>
      <c r="F291" s="151"/>
      <c r="G291" s="151"/>
      <c r="H291" s="25">
        <f>SUM(H287:H290)</f>
        <v>21600000</v>
      </c>
      <c r="I291" s="414">
        <f>SUM(I287:I290)</f>
        <v>21600000</v>
      </c>
      <c r="J291" s="146">
        <v>16200000</v>
      </c>
      <c r="K291" s="152"/>
      <c r="L291" s="191"/>
      <c r="M291" s="191"/>
    </row>
    <row r="292" spans="1:14">
      <c r="A292" s="191" t="s">
        <v>418</v>
      </c>
      <c r="B292" s="13" t="s">
        <v>240</v>
      </c>
      <c r="C292" s="485" t="s">
        <v>416</v>
      </c>
      <c r="L292" s="191"/>
      <c r="M292" s="191"/>
    </row>
    <row r="293" spans="1:14">
      <c r="A293" s="191" t="s">
        <v>418</v>
      </c>
      <c r="B293" s="13" t="s">
        <v>2</v>
      </c>
      <c r="C293" s="487" t="s">
        <v>62</v>
      </c>
      <c r="D293" s="15" t="s">
        <v>273</v>
      </c>
      <c r="E293" s="164" t="s">
        <v>1537</v>
      </c>
      <c r="F293" s="142" t="s">
        <v>27</v>
      </c>
      <c r="G293" s="145" t="s">
        <v>280</v>
      </c>
      <c r="H293" s="16">
        <v>900000</v>
      </c>
      <c r="I293" s="413">
        <v>900000</v>
      </c>
      <c r="J293" s="153"/>
      <c r="L293" s="191"/>
      <c r="M293" s="191"/>
    </row>
    <row r="294" spans="1:14">
      <c r="A294" s="191" t="s">
        <v>418</v>
      </c>
      <c r="B294" s="13" t="s">
        <v>3</v>
      </c>
      <c r="C294" s="487" t="s">
        <v>4</v>
      </c>
      <c r="D294" s="15" t="s">
        <v>273</v>
      </c>
      <c r="E294" s="164" t="s">
        <v>1537</v>
      </c>
      <c r="F294" s="142" t="s">
        <v>27</v>
      </c>
      <c r="G294" s="145" t="s">
        <v>280</v>
      </c>
      <c r="H294" s="16">
        <v>450000</v>
      </c>
      <c r="I294" s="413">
        <v>450000</v>
      </c>
      <c r="J294" s="153"/>
      <c r="L294" s="191"/>
      <c r="M294" s="191"/>
    </row>
    <row r="295" spans="1:14">
      <c r="A295" s="191" t="s">
        <v>418</v>
      </c>
      <c r="B295" s="13" t="s">
        <v>11</v>
      </c>
      <c r="C295" s="487" t="s">
        <v>12</v>
      </c>
      <c r="D295" s="15" t="s">
        <v>273</v>
      </c>
      <c r="E295" s="164" t="s">
        <v>1537</v>
      </c>
      <c r="F295" s="142" t="s">
        <v>27</v>
      </c>
      <c r="G295" s="145" t="s">
        <v>280</v>
      </c>
      <c r="H295" s="16">
        <v>1000000</v>
      </c>
      <c r="I295" s="413">
        <v>1000000</v>
      </c>
      <c r="J295" s="153"/>
      <c r="L295" s="191"/>
      <c r="M295" s="191"/>
    </row>
    <row r="296" spans="1:14">
      <c r="A296" s="191" t="s">
        <v>418</v>
      </c>
      <c r="B296" s="13" t="s">
        <v>19</v>
      </c>
      <c r="C296" s="487" t="s">
        <v>20</v>
      </c>
      <c r="D296" s="15" t="s">
        <v>273</v>
      </c>
      <c r="E296" s="164" t="s">
        <v>1537</v>
      </c>
      <c r="F296" s="142" t="s">
        <v>27</v>
      </c>
      <c r="G296" s="145" t="s">
        <v>280</v>
      </c>
      <c r="H296" s="16">
        <v>50000</v>
      </c>
      <c r="I296" s="413">
        <v>50000</v>
      </c>
      <c r="J296" s="153"/>
      <c r="L296" s="191"/>
      <c r="M296" s="191"/>
    </row>
    <row r="297" spans="1:14">
      <c r="A297" s="191" t="s">
        <v>418</v>
      </c>
      <c r="B297" s="13" t="s">
        <v>240</v>
      </c>
      <c r="C297" s="486" t="s">
        <v>332</v>
      </c>
      <c r="D297" s="473"/>
      <c r="E297" s="148"/>
      <c r="F297" s="151"/>
      <c r="G297" s="151"/>
      <c r="H297" s="25">
        <f>SUM(H293:H296)</f>
        <v>2400000</v>
      </c>
      <c r="I297" s="414">
        <f>SUM(I293:I296)</f>
        <v>2400000</v>
      </c>
      <c r="J297" s="146">
        <v>900000</v>
      </c>
      <c r="K297" s="152"/>
      <c r="L297" s="191"/>
      <c r="M297" s="191"/>
    </row>
    <row r="298" spans="1:14">
      <c r="A298" s="191" t="s">
        <v>766</v>
      </c>
      <c r="B298" s="13" t="s">
        <v>240</v>
      </c>
      <c r="C298" s="485" t="s">
        <v>217</v>
      </c>
      <c r="G298" s="145"/>
      <c r="L298" s="191"/>
      <c r="M298" s="191"/>
    </row>
    <row r="299" spans="1:14">
      <c r="A299" s="191" t="s">
        <v>766</v>
      </c>
      <c r="B299" s="13" t="s">
        <v>25</v>
      </c>
      <c r="C299" s="487" t="s">
        <v>60</v>
      </c>
      <c r="D299" s="15" t="s">
        <v>115</v>
      </c>
      <c r="E299" s="164" t="s">
        <v>1537</v>
      </c>
      <c r="F299" s="142" t="s">
        <v>376</v>
      </c>
      <c r="G299" s="145" t="s">
        <v>280</v>
      </c>
      <c r="H299" s="16">
        <v>540000</v>
      </c>
      <c r="I299" s="413">
        <v>540000</v>
      </c>
      <c r="J299" s="143">
        <v>0</v>
      </c>
      <c r="L299" s="191"/>
      <c r="M299" s="191"/>
    </row>
    <row r="300" spans="1:14">
      <c r="A300" s="191" t="s">
        <v>766</v>
      </c>
      <c r="B300" s="13" t="s">
        <v>2</v>
      </c>
      <c r="C300" s="487" t="s">
        <v>62</v>
      </c>
      <c r="D300" s="15" t="s">
        <v>115</v>
      </c>
      <c r="E300" s="164" t="s">
        <v>1537</v>
      </c>
      <c r="F300" s="142" t="s">
        <v>376</v>
      </c>
      <c r="G300" s="145" t="s">
        <v>280</v>
      </c>
      <c r="H300" s="16">
        <v>2000000</v>
      </c>
      <c r="I300" s="413">
        <v>8000000</v>
      </c>
      <c r="J300" s="143">
        <v>0</v>
      </c>
      <c r="L300" s="191"/>
      <c r="M300" s="191"/>
    </row>
    <row r="301" spans="1:14">
      <c r="A301" s="191" t="s">
        <v>766</v>
      </c>
      <c r="B301" s="13" t="s">
        <v>3</v>
      </c>
      <c r="C301" s="487" t="s">
        <v>4</v>
      </c>
      <c r="D301" s="15" t="s">
        <v>115</v>
      </c>
      <c r="E301" s="164" t="s">
        <v>1537</v>
      </c>
      <c r="F301" s="142" t="s">
        <v>376</v>
      </c>
      <c r="G301" s="145" t="s">
        <v>280</v>
      </c>
      <c r="H301" s="16">
        <v>440000</v>
      </c>
      <c r="I301" s="413">
        <v>440000</v>
      </c>
      <c r="J301" s="143">
        <v>261250</v>
      </c>
      <c r="L301" s="191"/>
      <c r="M301" s="191"/>
    </row>
    <row r="302" spans="1:14">
      <c r="A302" s="191" t="s">
        <v>766</v>
      </c>
      <c r="B302" s="13" t="s">
        <v>52</v>
      </c>
      <c r="C302" s="487" t="s">
        <v>53</v>
      </c>
      <c r="D302" s="15" t="s">
        <v>115</v>
      </c>
      <c r="E302" s="164" t="s">
        <v>1537</v>
      </c>
      <c r="F302" s="142" t="s">
        <v>376</v>
      </c>
      <c r="G302" s="145" t="s">
        <v>280</v>
      </c>
      <c r="H302" s="16">
        <v>4000000</v>
      </c>
      <c r="I302" s="413">
        <v>8000000</v>
      </c>
      <c r="L302" s="191"/>
      <c r="M302" s="191"/>
    </row>
    <row r="303" spans="1:14">
      <c r="A303" s="191" t="s">
        <v>766</v>
      </c>
      <c r="B303" s="13" t="s">
        <v>111</v>
      </c>
      <c r="C303" s="487" t="s">
        <v>112</v>
      </c>
      <c r="D303" s="15" t="s">
        <v>115</v>
      </c>
      <c r="E303" s="164" t="s">
        <v>1537</v>
      </c>
      <c r="F303" s="142" t="s">
        <v>376</v>
      </c>
      <c r="G303" s="145" t="s">
        <v>280</v>
      </c>
      <c r="H303" s="16">
        <v>20000000</v>
      </c>
      <c r="I303" s="413">
        <v>800000</v>
      </c>
      <c r="L303" s="191"/>
      <c r="M303" s="191"/>
    </row>
    <row r="304" spans="1:14">
      <c r="A304" s="191" t="s">
        <v>766</v>
      </c>
      <c r="B304" s="13" t="s">
        <v>76</v>
      </c>
      <c r="C304" s="487" t="s">
        <v>77</v>
      </c>
      <c r="D304" s="15" t="s">
        <v>115</v>
      </c>
      <c r="E304" s="164" t="s">
        <v>1537</v>
      </c>
      <c r="F304" s="142" t="s">
        <v>376</v>
      </c>
      <c r="G304" s="145" t="s">
        <v>280</v>
      </c>
      <c r="H304" s="16">
        <v>5600000</v>
      </c>
      <c r="I304" s="413">
        <v>7000000</v>
      </c>
      <c r="L304" s="191"/>
      <c r="M304" s="191"/>
    </row>
    <row r="305" spans="1:14">
      <c r="A305" s="191" t="s">
        <v>766</v>
      </c>
      <c r="B305" s="13" t="s">
        <v>32</v>
      </c>
      <c r="C305" s="487" t="s">
        <v>33</v>
      </c>
      <c r="D305" s="15" t="s">
        <v>115</v>
      </c>
      <c r="E305" s="164" t="s">
        <v>1537</v>
      </c>
      <c r="F305" s="142" t="s">
        <v>376</v>
      </c>
      <c r="G305" s="145" t="s">
        <v>280</v>
      </c>
      <c r="H305" s="16">
        <v>260000</v>
      </c>
      <c r="I305" s="413">
        <v>260000</v>
      </c>
      <c r="J305" s="143">
        <v>95000</v>
      </c>
      <c r="L305" s="191"/>
      <c r="M305" s="191"/>
    </row>
    <row r="306" spans="1:14">
      <c r="A306" s="191" t="s">
        <v>766</v>
      </c>
      <c r="B306" s="13" t="s">
        <v>11</v>
      </c>
      <c r="C306" s="487" t="s">
        <v>12</v>
      </c>
      <c r="D306" s="15" t="s">
        <v>115</v>
      </c>
      <c r="E306" s="164" t="s">
        <v>1537</v>
      </c>
      <c r="F306" s="142" t="s">
        <v>376</v>
      </c>
      <c r="G306" s="145" t="s">
        <v>280</v>
      </c>
      <c r="H306" s="16">
        <v>2000000</v>
      </c>
      <c r="I306" s="413">
        <v>8000000</v>
      </c>
      <c r="L306" s="191"/>
      <c r="M306" s="191"/>
    </row>
    <row r="307" spans="1:14">
      <c r="A307" s="191" t="s">
        <v>766</v>
      </c>
      <c r="B307" s="13" t="s">
        <v>13</v>
      </c>
      <c r="C307" s="487" t="s">
        <v>14</v>
      </c>
      <c r="D307" s="15" t="s">
        <v>115</v>
      </c>
      <c r="E307" s="164" t="s">
        <v>1537</v>
      </c>
      <c r="F307" s="142" t="s">
        <v>376</v>
      </c>
      <c r="G307" s="145" t="s">
        <v>280</v>
      </c>
      <c r="H307" s="16">
        <v>8000000</v>
      </c>
      <c r="I307" s="413">
        <v>10295000</v>
      </c>
      <c r="J307" s="143">
        <v>4234500</v>
      </c>
      <c r="L307" s="191"/>
      <c r="M307" s="191"/>
    </row>
    <row r="308" spans="1:14">
      <c r="A308" s="191" t="s">
        <v>766</v>
      </c>
      <c r="B308" s="13" t="s">
        <v>15</v>
      </c>
      <c r="C308" s="487" t="s">
        <v>486</v>
      </c>
      <c r="D308" s="15" t="s">
        <v>115</v>
      </c>
      <c r="E308" s="164" t="s">
        <v>1537</v>
      </c>
      <c r="F308" s="142" t="s">
        <v>376</v>
      </c>
      <c r="G308" s="145" t="s">
        <v>280</v>
      </c>
      <c r="H308" s="16">
        <v>400000</v>
      </c>
      <c r="I308" s="413">
        <v>400000</v>
      </c>
      <c r="J308" s="143">
        <v>0</v>
      </c>
      <c r="L308" s="191"/>
      <c r="M308" s="191"/>
    </row>
    <row r="309" spans="1:14" s="14" customFormat="1">
      <c r="A309" s="191" t="s">
        <v>766</v>
      </c>
      <c r="B309" s="13" t="s">
        <v>19</v>
      </c>
      <c r="C309" s="487" t="s">
        <v>20</v>
      </c>
      <c r="D309" s="15" t="s">
        <v>115</v>
      </c>
      <c r="E309" s="164" t="s">
        <v>1537</v>
      </c>
      <c r="F309" s="142" t="s">
        <v>376</v>
      </c>
      <c r="G309" s="145" t="s">
        <v>280</v>
      </c>
      <c r="H309" s="16">
        <v>125000</v>
      </c>
      <c r="I309" s="413">
        <v>125000</v>
      </c>
      <c r="J309" s="143">
        <v>93750</v>
      </c>
      <c r="K309" s="144"/>
      <c r="L309" s="191"/>
      <c r="M309" s="191"/>
      <c r="N309" s="13"/>
    </row>
    <row r="310" spans="1:14">
      <c r="A310" s="191" t="s">
        <v>766</v>
      </c>
      <c r="B310" s="13" t="s">
        <v>37</v>
      </c>
      <c r="C310" s="487" t="s">
        <v>38</v>
      </c>
      <c r="D310" s="15" t="s">
        <v>115</v>
      </c>
      <c r="E310" s="164" t="s">
        <v>1537</v>
      </c>
      <c r="F310" s="142" t="s">
        <v>376</v>
      </c>
      <c r="G310" s="145" t="s">
        <v>280</v>
      </c>
      <c r="H310" s="16">
        <v>340000</v>
      </c>
      <c r="I310" s="413">
        <v>340000</v>
      </c>
      <c r="J310" s="143">
        <v>0</v>
      </c>
      <c r="L310" s="191"/>
      <c r="M310" s="191"/>
    </row>
    <row r="311" spans="1:14">
      <c r="A311" s="191" t="s">
        <v>766</v>
      </c>
      <c r="B311" s="13" t="s">
        <v>240</v>
      </c>
      <c r="C311" s="486" t="s">
        <v>332</v>
      </c>
      <c r="D311" s="473"/>
      <c r="E311" s="148"/>
      <c r="F311" s="151"/>
      <c r="G311" s="145"/>
      <c r="H311" s="25">
        <f>SUM(H299:H310)</f>
        <v>43705000</v>
      </c>
      <c r="I311" s="414">
        <f>SUM(I299:I310)</f>
        <v>44200000</v>
      </c>
      <c r="J311" s="146">
        <f>SUM(J299:J310)</f>
        <v>4684500</v>
      </c>
      <c r="K311" s="152"/>
      <c r="L311" s="191"/>
      <c r="M311" s="191"/>
    </row>
    <row r="312" spans="1:14">
      <c r="A312" s="191" t="s">
        <v>767</v>
      </c>
      <c r="B312" s="13" t="s">
        <v>240</v>
      </c>
      <c r="C312" s="485" t="s">
        <v>419</v>
      </c>
      <c r="L312" s="191"/>
      <c r="M312" s="191"/>
    </row>
    <row r="313" spans="1:14">
      <c r="A313" s="191" t="s">
        <v>767</v>
      </c>
      <c r="B313" s="13" t="s">
        <v>24</v>
      </c>
      <c r="C313" s="486" t="s">
        <v>306</v>
      </c>
      <c r="D313" s="119" t="s">
        <v>1</v>
      </c>
      <c r="E313" s="164" t="s">
        <v>1537</v>
      </c>
      <c r="F313" s="142" t="s">
        <v>27</v>
      </c>
      <c r="G313" s="145" t="s">
        <v>280</v>
      </c>
      <c r="H313" s="25">
        <v>22832780</v>
      </c>
      <c r="I313" s="414">
        <v>20206000</v>
      </c>
      <c r="J313" s="146">
        <v>10553264</v>
      </c>
      <c r="L313" s="191"/>
      <c r="M313" s="191"/>
    </row>
    <row r="314" spans="1:14">
      <c r="A314" s="191" t="s">
        <v>767</v>
      </c>
      <c r="B314" s="13" t="s">
        <v>25</v>
      </c>
      <c r="C314" s="487" t="s">
        <v>60</v>
      </c>
      <c r="D314" s="15" t="s">
        <v>16</v>
      </c>
      <c r="E314" s="164" t="s">
        <v>1537</v>
      </c>
      <c r="F314" s="142" t="s">
        <v>27</v>
      </c>
      <c r="G314" s="145" t="s">
        <v>280</v>
      </c>
      <c r="H314" s="16">
        <v>200000</v>
      </c>
      <c r="I314" s="413">
        <v>200000</v>
      </c>
      <c r="J314" s="143">
        <v>150000</v>
      </c>
      <c r="L314" s="191"/>
      <c r="M314" s="191"/>
    </row>
    <row r="315" spans="1:14">
      <c r="A315" s="191" t="s">
        <v>767</v>
      </c>
      <c r="B315" s="13" t="s">
        <v>2</v>
      </c>
      <c r="C315" s="487" t="s">
        <v>62</v>
      </c>
      <c r="D315" s="15" t="s">
        <v>16</v>
      </c>
      <c r="E315" s="164" t="s">
        <v>1537</v>
      </c>
      <c r="F315" s="142" t="s">
        <v>27</v>
      </c>
      <c r="G315" s="145" t="s">
        <v>280</v>
      </c>
      <c r="H315" s="16">
        <v>258000</v>
      </c>
      <c r="I315" s="413">
        <v>250000</v>
      </c>
      <c r="J315" s="143">
        <v>187500</v>
      </c>
      <c r="L315" s="191"/>
      <c r="M315" s="191"/>
    </row>
    <row r="316" spans="1:14">
      <c r="A316" s="191" t="s">
        <v>767</v>
      </c>
      <c r="B316" s="13" t="s">
        <v>3</v>
      </c>
      <c r="C316" s="487" t="s">
        <v>4</v>
      </c>
      <c r="D316" s="15" t="s">
        <v>16</v>
      </c>
      <c r="E316" s="164" t="s">
        <v>1537</v>
      </c>
      <c r="F316" s="142" t="s">
        <v>27</v>
      </c>
      <c r="G316" s="145" t="s">
        <v>280</v>
      </c>
      <c r="H316" s="16">
        <v>160000</v>
      </c>
      <c r="I316" s="413">
        <v>150000</v>
      </c>
      <c r="J316" s="143">
        <v>112500</v>
      </c>
      <c r="L316" s="191"/>
      <c r="M316" s="191"/>
    </row>
    <row r="317" spans="1:14">
      <c r="A317" s="191" t="s">
        <v>767</v>
      </c>
      <c r="B317" s="13" t="s">
        <v>32</v>
      </c>
      <c r="C317" s="487" t="s">
        <v>33</v>
      </c>
      <c r="D317" s="15" t="s">
        <v>16</v>
      </c>
      <c r="E317" s="164" t="s">
        <v>1537</v>
      </c>
      <c r="F317" s="142" t="s">
        <v>27</v>
      </c>
      <c r="G317" s="145" t="s">
        <v>280</v>
      </c>
      <c r="H317" s="16">
        <v>100000</v>
      </c>
      <c r="I317" s="413">
        <v>100000</v>
      </c>
      <c r="J317" s="143">
        <v>75000</v>
      </c>
      <c r="L317" s="191"/>
      <c r="M317" s="191"/>
    </row>
    <row r="318" spans="1:14">
      <c r="A318" s="191" t="s">
        <v>767</v>
      </c>
      <c r="B318" s="13" t="s">
        <v>41</v>
      </c>
      <c r="C318" s="487" t="s">
        <v>28</v>
      </c>
      <c r="D318" s="15" t="s">
        <v>16</v>
      </c>
      <c r="E318" s="164" t="s">
        <v>1537</v>
      </c>
      <c r="F318" s="142" t="s">
        <v>27</v>
      </c>
      <c r="G318" s="145" t="s">
        <v>280</v>
      </c>
      <c r="H318" s="16">
        <v>45000</v>
      </c>
      <c r="I318" s="413">
        <v>45000</v>
      </c>
      <c r="J318" s="143">
        <v>33750</v>
      </c>
      <c r="L318" s="191"/>
      <c r="M318" s="191"/>
    </row>
    <row r="319" spans="1:14">
      <c r="A319" s="191" t="s">
        <v>767</v>
      </c>
      <c r="B319" s="13" t="s">
        <v>15</v>
      </c>
      <c r="C319" s="487" t="s">
        <v>486</v>
      </c>
      <c r="D319" s="15" t="s">
        <v>16</v>
      </c>
      <c r="E319" s="164" t="s">
        <v>1537</v>
      </c>
      <c r="F319" s="142" t="s">
        <v>27</v>
      </c>
      <c r="G319" s="145" t="s">
        <v>280</v>
      </c>
      <c r="H319" s="16">
        <v>29500</v>
      </c>
      <c r="I319" s="413">
        <v>47000</v>
      </c>
      <c r="J319" s="143">
        <v>35250</v>
      </c>
      <c r="L319" s="191"/>
      <c r="M319" s="191"/>
    </row>
    <row r="320" spans="1:14">
      <c r="A320" s="191" t="s">
        <v>767</v>
      </c>
      <c r="B320" s="13" t="s">
        <v>19</v>
      </c>
      <c r="C320" s="487" t="s">
        <v>20</v>
      </c>
      <c r="D320" s="15" t="s">
        <v>16</v>
      </c>
      <c r="E320" s="164" t="s">
        <v>1537</v>
      </c>
      <c r="F320" s="142" t="s">
        <v>27</v>
      </c>
      <c r="G320" s="145" t="s">
        <v>280</v>
      </c>
      <c r="H320" s="16">
        <v>7500</v>
      </c>
      <c r="I320" s="413">
        <v>8000</v>
      </c>
      <c r="J320" s="143">
        <v>6000</v>
      </c>
      <c r="L320" s="191"/>
      <c r="M320" s="191"/>
    </row>
    <row r="321" spans="1:14">
      <c r="A321" s="191" t="s">
        <v>767</v>
      </c>
      <c r="B321" s="13" t="s">
        <v>37</v>
      </c>
      <c r="C321" s="487" t="s">
        <v>38</v>
      </c>
      <c r="D321" s="15" t="s">
        <v>16</v>
      </c>
      <c r="E321" s="164" t="s">
        <v>1537</v>
      </c>
      <c r="F321" s="142" t="s">
        <v>27</v>
      </c>
      <c r="G321" s="145" t="s">
        <v>280</v>
      </c>
      <c r="H321" s="16">
        <v>100000</v>
      </c>
      <c r="I321" s="413">
        <v>100000</v>
      </c>
      <c r="J321" s="143">
        <v>75000</v>
      </c>
      <c r="L321" s="191"/>
      <c r="M321" s="191"/>
    </row>
    <row r="322" spans="1:14">
      <c r="A322" s="191" t="s">
        <v>767</v>
      </c>
      <c r="B322" s="13" t="s">
        <v>240</v>
      </c>
      <c r="C322" s="486" t="s">
        <v>332</v>
      </c>
      <c r="D322" s="473"/>
      <c r="E322" s="148"/>
      <c r="F322" s="151"/>
      <c r="G322" s="145"/>
      <c r="H322" s="25">
        <f>SUM(H314:H321)</f>
        <v>900000</v>
      </c>
      <c r="I322" s="414">
        <f>SUM(I314:I321)</f>
        <v>900000</v>
      </c>
      <c r="J322" s="146">
        <f>SUM(J314:J321)</f>
        <v>675000</v>
      </c>
      <c r="K322" s="152"/>
      <c r="L322" s="191"/>
      <c r="M322" s="191"/>
    </row>
    <row r="323" spans="1:14">
      <c r="A323" s="191" t="s">
        <v>368</v>
      </c>
      <c r="B323" s="13" t="s">
        <v>240</v>
      </c>
      <c r="C323" s="485" t="s">
        <v>792</v>
      </c>
      <c r="F323" s="145"/>
      <c r="G323" s="145"/>
      <c r="L323" s="191"/>
      <c r="M323" s="191"/>
    </row>
    <row r="324" spans="1:14">
      <c r="A324" s="191" t="s">
        <v>368</v>
      </c>
      <c r="B324" s="13" t="s">
        <v>24</v>
      </c>
      <c r="C324" s="486" t="s">
        <v>306</v>
      </c>
      <c r="D324" s="119" t="s">
        <v>1</v>
      </c>
      <c r="E324" s="164" t="s">
        <v>1537</v>
      </c>
      <c r="F324" s="142" t="s">
        <v>376</v>
      </c>
      <c r="G324" s="145" t="s">
        <v>280</v>
      </c>
      <c r="H324" s="25">
        <v>42564840</v>
      </c>
      <c r="I324" s="414">
        <v>37668000</v>
      </c>
      <c r="J324" s="146">
        <v>21250181</v>
      </c>
      <c r="L324" s="191"/>
      <c r="M324" s="191"/>
    </row>
    <row r="325" spans="1:14">
      <c r="A325" s="191" t="s">
        <v>368</v>
      </c>
      <c r="B325" s="13" t="s">
        <v>25</v>
      </c>
      <c r="C325" s="487" t="s">
        <v>60</v>
      </c>
      <c r="D325" s="15" t="s">
        <v>29</v>
      </c>
      <c r="E325" s="164" t="s">
        <v>1537</v>
      </c>
      <c r="F325" s="142" t="s">
        <v>376</v>
      </c>
      <c r="G325" s="145" t="s">
        <v>280</v>
      </c>
      <c r="H325" s="16">
        <v>2000000</v>
      </c>
      <c r="I325" s="413">
        <v>2000000</v>
      </c>
      <c r="J325" s="143">
        <v>600000</v>
      </c>
      <c r="K325" s="13"/>
      <c r="L325" s="191"/>
      <c r="M325" s="191"/>
    </row>
    <row r="326" spans="1:14" s="14" customFormat="1">
      <c r="A326" s="191" t="s">
        <v>368</v>
      </c>
      <c r="B326" s="13" t="s">
        <v>2</v>
      </c>
      <c r="C326" s="487" t="s">
        <v>62</v>
      </c>
      <c r="D326" s="15" t="s">
        <v>29</v>
      </c>
      <c r="E326" s="164" t="s">
        <v>1537</v>
      </c>
      <c r="F326" s="142" t="s">
        <v>376</v>
      </c>
      <c r="G326" s="145" t="s">
        <v>280</v>
      </c>
      <c r="H326" s="16">
        <v>14000000</v>
      </c>
      <c r="I326" s="413">
        <v>15000000</v>
      </c>
      <c r="J326" s="143">
        <v>3150000</v>
      </c>
      <c r="K326" s="13"/>
      <c r="L326" s="191"/>
      <c r="M326" s="191"/>
      <c r="N326" s="13"/>
    </row>
    <row r="327" spans="1:14" s="14" customFormat="1">
      <c r="A327" s="191" t="s">
        <v>368</v>
      </c>
      <c r="B327" s="13" t="s">
        <v>281</v>
      </c>
      <c r="C327" s="487" t="s">
        <v>282</v>
      </c>
      <c r="D327" s="15" t="s">
        <v>29</v>
      </c>
      <c r="E327" s="164" t="s">
        <v>1537</v>
      </c>
      <c r="F327" s="142" t="s">
        <v>376</v>
      </c>
      <c r="G327" s="145" t="s">
        <v>280</v>
      </c>
      <c r="H327" s="16">
        <v>400000000</v>
      </c>
      <c r="I327" s="413">
        <v>475533000</v>
      </c>
      <c r="J327" s="143">
        <v>378428565</v>
      </c>
      <c r="K327" s="13"/>
      <c r="L327" s="191"/>
      <c r="M327" s="191"/>
      <c r="N327" s="13"/>
    </row>
    <row r="328" spans="1:14">
      <c r="A328" s="191" t="s">
        <v>368</v>
      </c>
      <c r="B328" s="13" t="s">
        <v>69</v>
      </c>
      <c r="C328" s="487" t="s">
        <v>97</v>
      </c>
      <c r="D328" s="15" t="s">
        <v>29</v>
      </c>
      <c r="E328" s="164" t="s">
        <v>1537</v>
      </c>
      <c r="F328" s="142" t="s">
        <v>376</v>
      </c>
      <c r="G328" s="145" t="s">
        <v>280</v>
      </c>
      <c r="H328" s="16">
        <v>3000000</v>
      </c>
      <c r="I328" s="413">
        <v>3000000</v>
      </c>
      <c r="J328" s="143">
        <v>0</v>
      </c>
      <c r="K328" s="13"/>
      <c r="L328" s="191"/>
      <c r="M328" s="191"/>
    </row>
    <row r="329" spans="1:14">
      <c r="A329" s="191" t="s">
        <v>368</v>
      </c>
      <c r="B329" s="13" t="s">
        <v>3</v>
      </c>
      <c r="C329" s="487" t="s">
        <v>4</v>
      </c>
      <c r="D329" s="15" t="s">
        <v>29</v>
      </c>
      <c r="E329" s="164" t="s">
        <v>1537</v>
      </c>
      <c r="F329" s="142" t="s">
        <v>376</v>
      </c>
      <c r="G329" s="145" t="s">
        <v>280</v>
      </c>
      <c r="H329" s="16">
        <v>200000</v>
      </c>
      <c r="I329" s="413">
        <v>200000</v>
      </c>
      <c r="J329" s="143">
        <v>150000</v>
      </c>
      <c r="K329" s="13"/>
      <c r="L329" s="191"/>
      <c r="M329" s="191"/>
    </row>
    <row r="330" spans="1:14">
      <c r="A330" s="191" t="s">
        <v>368</v>
      </c>
      <c r="B330" s="13" t="s">
        <v>52</v>
      </c>
      <c r="C330" s="487" t="s">
        <v>53</v>
      </c>
      <c r="D330" s="15" t="s">
        <v>29</v>
      </c>
      <c r="E330" s="164" t="s">
        <v>1537</v>
      </c>
      <c r="F330" s="142" t="s">
        <v>376</v>
      </c>
      <c r="G330" s="145" t="s">
        <v>280</v>
      </c>
      <c r="H330" s="16">
        <v>200000</v>
      </c>
      <c r="I330" s="413">
        <v>200000</v>
      </c>
      <c r="J330" s="143">
        <v>150000</v>
      </c>
      <c r="K330" s="13"/>
      <c r="L330" s="191"/>
      <c r="M330" s="191"/>
    </row>
    <row r="331" spans="1:14">
      <c r="A331" s="191" t="s">
        <v>368</v>
      </c>
      <c r="B331" s="13" t="s">
        <v>7</v>
      </c>
      <c r="C331" s="487" t="s">
        <v>8</v>
      </c>
      <c r="D331" s="15" t="s">
        <v>29</v>
      </c>
      <c r="E331" s="164" t="s">
        <v>1537</v>
      </c>
      <c r="F331" s="142" t="s">
        <v>376</v>
      </c>
      <c r="G331" s="145" t="s">
        <v>280</v>
      </c>
      <c r="H331" s="16">
        <v>150000</v>
      </c>
      <c r="I331" s="413">
        <v>150000</v>
      </c>
      <c r="J331" s="143">
        <v>112500</v>
      </c>
      <c r="K331" s="13"/>
      <c r="L331" s="191"/>
      <c r="M331" s="191"/>
    </row>
    <row r="332" spans="1:14">
      <c r="A332" s="191" t="s">
        <v>368</v>
      </c>
      <c r="B332" s="13" t="s">
        <v>132</v>
      </c>
      <c r="C332" s="487" t="s">
        <v>133</v>
      </c>
      <c r="D332" s="15" t="s">
        <v>29</v>
      </c>
      <c r="E332" s="164" t="s">
        <v>1537</v>
      </c>
      <c r="F332" s="142" t="s">
        <v>376</v>
      </c>
      <c r="G332" s="145" t="s">
        <v>280</v>
      </c>
      <c r="H332" s="16">
        <v>100000</v>
      </c>
      <c r="I332" s="413">
        <v>100000</v>
      </c>
      <c r="J332" s="143">
        <v>75000</v>
      </c>
      <c r="K332" s="13"/>
      <c r="L332" s="191"/>
      <c r="M332" s="191"/>
    </row>
    <row r="333" spans="1:14">
      <c r="A333" s="191" t="s">
        <v>368</v>
      </c>
      <c r="B333" s="13" t="s">
        <v>19</v>
      </c>
      <c r="C333" s="487" t="s">
        <v>20</v>
      </c>
      <c r="D333" s="15" t="s">
        <v>29</v>
      </c>
      <c r="E333" s="164" t="s">
        <v>1537</v>
      </c>
      <c r="F333" s="142" t="s">
        <v>376</v>
      </c>
      <c r="G333" s="145" t="s">
        <v>280</v>
      </c>
      <c r="H333" s="16">
        <v>100000</v>
      </c>
      <c r="I333" s="413">
        <v>100000</v>
      </c>
      <c r="J333" s="143">
        <v>75000</v>
      </c>
      <c r="K333" s="13"/>
      <c r="L333" s="191"/>
      <c r="M333" s="191"/>
    </row>
    <row r="334" spans="1:14">
      <c r="A334" s="191" t="s">
        <v>368</v>
      </c>
      <c r="B334" s="13" t="s">
        <v>192</v>
      </c>
      <c r="C334" s="487" t="s">
        <v>193</v>
      </c>
      <c r="D334" s="15" t="s">
        <v>29</v>
      </c>
      <c r="E334" s="164" t="s">
        <v>1537</v>
      </c>
      <c r="F334" s="142" t="s">
        <v>376</v>
      </c>
      <c r="G334" s="145" t="s">
        <v>280</v>
      </c>
      <c r="H334" s="16">
        <v>150000</v>
      </c>
      <c r="I334" s="413">
        <v>150000</v>
      </c>
      <c r="J334" s="143">
        <v>112500</v>
      </c>
      <c r="L334" s="191"/>
      <c r="M334" s="191"/>
    </row>
    <row r="335" spans="1:14">
      <c r="A335" s="191" t="s">
        <v>368</v>
      </c>
      <c r="B335" s="13" t="s">
        <v>104</v>
      </c>
      <c r="C335" s="487" t="s">
        <v>105</v>
      </c>
      <c r="D335" s="15" t="s">
        <v>29</v>
      </c>
      <c r="E335" s="164" t="s">
        <v>1537</v>
      </c>
      <c r="F335" s="142" t="s">
        <v>376</v>
      </c>
      <c r="G335" s="145" t="s">
        <v>280</v>
      </c>
      <c r="H335" s="16">
        <v>100000</v>
      </c>
      <c r="I335" s="413">
        <v>100000</v>
      </c>
      <c r="J335" s="143">
        <v>75000</v>
      </c>
      <c r="L335" s="191"/>
      <c r="M335" s="191"/>
    </row>
    <row r="336" spans="1:14">
      <c r="A336" s="191" t="s">
        <v>368</v>
      </c>
      <c r="B336" s="13" t="s">
        <v>240</v>
      </c>
      <c r="C336" s="486" t="s">
        <v>332</v>
      </c>
      <c r="D336" s="473"/>
      <c r="E336" s="148"/>
      <c r="F336" s="151"/>
      <c r="G336" s="145"/>
      <c r="H336" s="25">
        <f>SUM(H325:H335)</f>
        <v>420000000</v>
      </c>
      <c r="I336" s="414">
        <f>SUM(I325:I335)</f>
        <v>496533000</v>
      </c>
      <c r="J336" s="146">
        <f>SUM(J325:J335)</f>
        <v>382928565</v>
      </c>
      <c r="K336" s="152"/>
      <c r="L336" s="191"/>
      <c r="M336" s="191"/>
    </row>
    <row r="337" spans="1:14">
      <c r="A337" s="191" t="s">
        <v>771</v>
      </c>
      <c r="B337" s="13" t="s">
        <v>240</v>
      </c>
      <c r="C337" s="485" t="s">
        <v>773</v>
      </c>
      <c r="G337" s="145"/>
      <c r="L337" s="191"/>
      <c r="M337" s="191"/>
    </row>
    <row r="338" spans="1:14">
      <c r="A338" s="191" t="s">
        <v>771</v>
      </c>
      <c r="B338" s="13" t="s">
        <v>24</v>
      </c>
      <c r="C338" s="486" t="s">
        <v>306</v>
      </c>
      <c r="D338" s="119" t="s">
        <v>1</v>
      </c>
      <c r="E338" s="164" t="s">
        <v>1537</v>
      </c>
      <c r="F338" s="142" t="s">
        <v>27</v>
      </c>
      <c r="G338" s="145" t="s">
        <v>280</v>
      </c>
      <c r="H338" s="25">
        <v>488000000</v>
      </c>
      <c r="I338" s="414">
        <v>366442000</v>
      </c>
      <c r="J338" s="146">
        <v>203023536</v>
      </c>
      <c r="L338" s="191"/>
      <c r="M338" s="191"/>
    </row>
    <row r="339" spans="1:14" s="14" customFormat="1">
      <c r="A339" s="191" t="s">
        <v>771</v>
      </c>
      <c r="B339" s="13" t="s">
        <v>25</v>
      </c>
      <c r="C339" s="487" t="s">
        <v>60</v>
      </c>
      <c r="D339" s="15" t="s">
        <v>273</v>
      </c>
      <c r="E339" s="164" t="s">
        <v>1537</v>
      </c>
      <c r="F339" s="142" t="s">
        <v>27</v>
      </c>
      <c r="G339" s="145" t="s">
        <v>280</v>
      </c>
      <c r="H339" s="16">
        <v>150000000</v>
      </c>
      <c r="I339" s="413">
        <v>70000000</v>
      </c>
      <c r="J339" s="143">
        <v>4930000</v>
      </c>
      <c r="K339" s="144"/>
      <c r="L339" s="191"/>
      <c r="M339" s="191"/>
      <c r="N339" s="13"/>
    </row>
    <row r="340" spans="1:14" s="14" customFormat="1">
      <c r="A340" s="191" t="s">
        <v>771</v>
      </c>
      <c r="B340" s="13" t="s">
        <v>2</v>
      </c>
      <c r="C340" s="487" t="s">
        <v>62</v>
      </c>
      <c r="D340" s="15" t="s">
        <v>273</v>
      </c>
      <c r="E340" s="164" t="s">
        <v>1537</v>
      </c>
      <c r="F340" s="142" t="s">
        <v>27</v>
      </c>
      <c r="G340" s="145" t="s">
        <v>280</v>
      </c>
      <c r="H340" s="16">
        <v>110000000</v>
      </c>
      <c r="I340" s="413">
        <v>116000000</v>
      </c>
      <c r="J340" s="143">
        <v>106480000</v>
      </c>
      <c r="K340" s="144"/>
      <c r="L340" s="191"/>
      <c r="M340" s="191"/>
      <c r="N340" s="13"/>
    </row>
    <row r="341" spans="1:14">
      <c r="A341" s="191" t="s">
        <v>771</v>
      </c>
      <c r="B341" s="13" t="s">
        <v>344</v>
      </c>
      <c r="C341" s="487" t="s">
        <v>345</v>
      </c>
      <c r="D341" s="15" t="s">
        <v>273</v>
      </c>
      <c r="E341" s="164" t="s">
        <v>1537</v>
      </c>
      <c r="F341" s="142" t="s">
        <v>27</v>
      </c>
      <c r="G341" s="145" t="s">
        <v>280</v>
      </c>
      <c r="H341" s="16">
        <v>100000000</v>
      </c>
      <c r="I341" s="413">
        <v>100000000</v>
      </c>
      <c r="J341" s="143">
        <v>95920000</v>
      </c>
      <c r="L341" s="191"/>
      <c r="M341" s="191"/>
    </row>
    <row r="342" spans="1:14">
      <c r="A342" s="191" t="s">
        <v>771</v>
      </c>
      <c r="B342" s="13" t="s">
        <v>69</v>
      </c>
      <c r="C342" s="487" t="s">
        <v>97</v>
      </c>
      <c r="D342" s="15" t="s">
        <v>273</v>
      </c>
      <c r="E342" s="164" t="s">
        <v>1537</v>
      </c>
      <c r="F342" s="142" t="s">
        <v>27</v>
      </c>
      <c r="G342" s="145" t="s">
        <v>280</v>
      </c>
      <c r="H342" s="16">
        <v>2400000</v>
      </c>
      <c r="I342" s="413">
        <v>2000000</v>
      </c>
      <c r="J342" s="143">
        <v>0</v>
      </c>
      <c r="L342" s="191"/>
      <c r="M342" s="191"/>
    </row>
    <row r="343" spans="1:14">
      <c r="A343" s="191" t="s">
        <v>771</v>
      </c>
      <c r="B343" s="13" t="s">
        <v>3</v>
      </c>
      <c r="C343" s="487" t="s">
        <v>4</v>
      </c>
      <c r="D343" s="15" t="s">
        <v>273</v>
      </c>
      <c r="E343" s="164" t="s">
        <v>1537</v>
      </c>
      <c r="F343" s="142" t="s">
        <v>27</v>
      </c>
      <c r="G343" s="145" t="s">
        <v>280</v>
      </c>
      <c r="H343" s="16">
        <v>10000000</v>
      </c>
      <c r="I343" s="413">
        <v>10000000</v>
      </c>
      <c r="J343" s="143">
        <v>2037000</v>
      </c>
      <c r="L343" s="191"/>
      <c r="M343" s="191"/>
    </row>
    <row r="344" spans="1:14">
      <c r="A344" s="191" t="s">
        <v>771</v>
      </c>
      <c r="B344" s="13" t="s">
        <v>776</v>
      </c>
      <c r="C344" s="487" t="s">
        <v>777</v>
      </c>
      <c r="D344" s="15" t="s">
        <v>273</v>
      </c>
      <c r="E344" s="164" t="s">
        <v>1537</v>
      </c>
      <c r="F344" s="142" t="s">
        <v>27</v>
      </c>
      <c r="G344" s="145" t="s">
        <v>280</v>
      </c>
      <c r="H344" s="16">
        <v>7000000</v>
      </c>
      <c r="I344" s="413">
        <v>4000000</v>
      </c>
      <c r="K344" s="154"/>
      <c r="L344" s="191"/>
      <c r="M344" s="191"/>
    </row>
    <row r="345" spans="1:14">
      <c r="A345" s="191" t="s">
        <v>771</v>
      </c>
      <c r="B345" s="13" t="s">
        <v>88</v>
      </c>
      <c r="C345" s="487" t="s">
        <v>89</v>
      </c>
      <c r="D345" s="15" t="s">
        <v>273</v>
      </c>
      <c r="E345" s="164" t="s">
        <v>1537</v>
      </c>
      <c r="F345" s="142" t="s">
        <v>27</v>
      </c>
      <c r="G345" s="145" t="s">
        <v>280</v>
      </c>
      <c r="H345" s="16">
        <v>1000000</v>
      </c>
      <c r="I345" s="413">
        <v>500000</v>
      </c>
      <c r="J345" s="143">
        <v>375000</v>
      </c>
      <c r="L345" s="191"/>
      <c r="M345" s="191"/>
    </row>
    <row r="346" spans="1:14">
      <c r="A346" s="191" t="s">
        <v>771</v>
      </c>
      <c r="B346" s="13" t="s">
        <v>52</v>
      </c>
      <c r="C346" s="487" t="s">
        <v>53</v>
      </c>
      <c r="D346" s="15" t="s">
        <v>273</v>
      </c>
      <c r="E346" s="164" t="s">
        <v>1537</v>
      </c>
      <c r="F346" s="142" t="s">
        <v>27</v>
      </c>
      <c r="G346" s="145" t="s">
        <v>280</v>
      </c>
      <c r="H346" s="16">
        <v>7000000</v>
      </c>
      <c r="I346" s="413">
        <v>15000000</v>
      </c>
      <c r="J346" s="143">
        <v>4620000</v>
      </c>
      <c r="L346" s="191"/>
      <c r="M346" s="191"/>
    </row>
    <row r="347" spans="1:14">
      <c r="A347" s="191" t="s">
        <v>771</v>
      </c>
      <c r="B347" s="13" t="s">
        <v>111</v>
      </c>
      <c r="C347" s="487" t="s">
        <v>112</v>
      </c>
      <c r="D347" s="15" t="s">
        <v>273</v>
      </c>
      <c r="E347" s="164" t="s">
        <v>1537</v>
      </c>
      <c r="F347" s="142" t="s">
        <v>27</v>
      </c>
      <c r="G347" s="145" t="s">
        <v>280</v>
      </c>
      <c r="H347" s="16">
        <v>3000000</v>
      </c>
      <c r="I347" s="413">
        <v>3000000</v>
      </c>
      <c r="J347" s="143">
        <v>2250000</v>
      </c>
      <c r="L347" s="191"/>
      <c r="M347" s="191"/>
    </row>
    <row r="348" spans="1:14">
      <c r="A348" s="191" t="s">
        <v>771</v>
      </c>
      <c r="B348" s="13" t="s">
        <v>5</v>
      </c>
      <c r="C348" s="487" t="s">
        <v>6</v>
      </c>
      <c r="D348" s="15" t="s">
        <v>273</v>
      </c>
      <c r="E348" s="164" t="s">
        <v>1537</v>
      </c>
      <c r="F348" s="142" t="s">
        <v>27</v>
      </c>
      <c r="G348" s="145" t="s">
        <v>280</v>
      </c>
      <c r="H348" s="16">
        <v>31000000</v>
      </c>
      <c r="I348" s="413">
        <v>33970000</v>
      </c>
      <c r="J348" s="143">
        <v>26080000</v>
      </c>
      <c r="L348" s="191"/>
      <c r="M348" s="191"/>
    </row>
    <row r="349" spans="1:14">
      <c r="A349" s="191" t="s">
        <v>771</v>
      </c>
      <c r="B349" s="13" t="s">
        <v>76</v>
      </c>
      <c r="C349" s="487" t="s">
        <v>77</v>
      </c>
      <c r="D349" s="15" t="s">
        <v>273</v>
      </c>
      <c r="E349" s="164" t="s">
        <v>1537</v>
      </c>
      <c r="F349" s="142" t="s">
        <v>27</v>
      </c>
      <c r="G349" s="145" t="s">
        <v>280</v>
      </c>
      <c r="H349" s="16">
        <v>1205248</v>
      </c>
      <c r="I349" s="413">
        <v>0</v>
      </c>
      <c r="J349" s="143">
        <v>0</v>
      </c>
      <c r="L349" s="191"/>
      <c r="M349" s="191"/>
    </row>
    <row r="350" spans="1:14">
      <c r="A350" s="191" t="s">
        <v>771</v>
      </c>
      <c r="B350" s="13" t="s">
        <v>32</v>
      </c>
      <c r="C350" s="487" t="s">
        <v>33</v>
      </c>
      <c r="D350" s="15" t="s">
        <v>273</v>
      </c>
      <c r="E350" s="164" t="s">
        <v>1537</v>
      </c>
      <c r="F350" s="142" t="s">
        <v>27</v>
      </c>
      <c r="G350" s="145" t="s">
        <v>280</v>
      </c>
      <c r="H350" s="16">
        <v>0</v>
      </c>
      <c r="I350" s="413">
        <v>10000000</v>
      </c>
      <c r="J350" s="143">
        <v>0</v>
      </c>
      <c r="L350" s="191"/>
      <c r="M350" s="191"/>
    </row>
    <row r="351" spans="1:14">
      <c r="A351" s="191" t="s">
        <v>771</v>
      </c>
      <c r="B351" s="13" t="s">
        <v>9</v>
      </c>
      <c r="C351" s="487" t="s">
        <v>10</v>
      </c>
      <c r="D351" s="15" t="s">
        <v>273</v>
      </c>
      <c r="E351" s="164" t="s">
        <v>1537</v>
      </c>
      <c r="F351" s="142" t="s">
        <v>27</v>
      </c>
      <c r="G351" s="145" t="s">
        <v>280</v>
      </c>
      <c r="H351" s="16">
        <v>20000000</v>
      </c>
      <c r="I351" s="413">
        <v>5000000</v>
      </c>
      <c r="J351" s="143">
        <v>400000</v>
      </c>
      <c r="L351" s="191"/>
      <c r="M351" s="191"/>
    </row>
    <row r="352" spans="1:14">
      <c r="A352" s="191" t="s">
        <v>771</v>
      </c>
      <c r="B352" s="13" t="s">
        <v>13</v>
      </c>
      <c r="C352" s="487" t="s">
        <v>14</v>
      </c>
      <c r="D352" s="15" t="s">
        <v>273</v>
      </c>
      <c r="E352" s="164" t="s">
        <v>1537</v>
      </c>
      <c r="F352" s="142" t="s">
        <v>27</v>
      </c>
      <c r="G352" s="145" t="s">
        <v>280</v>
      </c>
      <c r="H352" s="16">
        <v>25000000</v>
      </c>
      <c r="I352" s="413">
        <v>15000000</v>
      </c>
      <c r="J352" s="143">
        <v>7500000</v>
      </c>
      <c r="L352" s="191"/>
      <c r="M352" s="191"/>
    </row>
    <row r="353" spans="1:14">
      <c r="A353" s="191" t="s">
        <v>771</v>
      </c>
      <c r="B353" s="13" t="s">
        <v>186</v>
      </c>
      <c r="C353" s="487" t="s">
        <v>187</v>
      </c>
      <c r="D353" s="15" t="s">
        <v>273</v>
      </c>
      <c r="E353" s="164" t="s">
        <v>1537</v>
      </c>
      <c r="F353" s="142" t="s">
        <v>27</v>
      </c>
      <c r="G353" s="145" t="s">
        <v>280</v>
      </c>
      <c r="H353" s="16">
        <v>3000000</v>
      </c>
      <c r="I353" s="413">
        <v>0</v>
      </c>
      <c r="J353" s="143">
        <v>0</v>
      </c>
      <c r="L353" s="191"/>
      <c r="M353" s="191"/>
    </row>
    <row r="354" spans="1:14">
      <c r="A354" s="191" t="s">
        <v>771</v>
      </c>
      <c r="B354" s="13" t="s">
        <v>188</v>
      </c>
      <c r="C354" s="487" t="s">
        <v>189</v>
      </c>
      <c r="D354" s="15" t="s">
        <v>273</v>
      </c>
      <c r="E354" s="164" t="s">
        <v>1537</v>
      </c>
      <c r="F354" s="142" t="s">
        <v>27</v>
      </c>
      <c r="G354" s="145" t="s">
        <v>280</v>
      </c>
      <c r="H354" s="16">
        <v>40000000</v>
      </c>
      <c r="I354" s="413">
        <v>21000000</v>
      </c>
      <c r="J354" s="143">
        <v>20594547</v>
      </c>
      <c r="L354" s="191"/>
      <c r="M354" s="191"/>
    </row>
    <row r="355" spans="1:14">
      <c r="A355" s="191" t="s">
        <v>771</v>
      </c>
      <c r="B355" s="13" t="s">
        <v>132</v>
      </c>
      <c r="C355" s="487" t="s">
        <v>133</v>
      </c>
      <c r="D355" s="15" t="s">
        <v>273</v>
      </c>
      <c r="E355" s="164" t="s">
        <v>1537</v>
      </c>
      <c r="F355" s="142" t="s">
        <v>27</v>
      </c>
      <c r="G355" s="145" t="s">
        <v>280</v>
      </c>
      <c r="H355" s="16">
        <v>1000000</v>
      </c>
      <c r="I355" s="413">
        <v>10000000</v>
      </c>
      <c r="J355" s="143">
        <v>0</v>
      </c>
      <c r="L355" s="191"/>
      <c r="M355" s="191"/>
    </row>
    <row r="356" spans="1:14">
      <c r="A356" s="191" t="s">
        <v>771</v>
      </c>
      <c r="B356" s="13" t="s">
        <v>468</v>
      </c>
      <c r="C356" s="487" t="s">
        <v>784</v>
      </c>
      <c r="D356" s="15" t="s">
        <v>273</v>
      </c>
      <c r="E356" s="164" t="s">
        <v>1537</v>
      </c>
      <c r="F356" s="142" t="s">
        <v>27</v>
      </c>
      <c r="G356" s="145" t="s">
        <v>280</v>
      </c>
      <c r="H356" s="16">
        <v>20000000</v>
      </c>
      <c r="I356" s="413">
        <v>8000000</v>
      </c>
      <c r="J356" s="143">
        <v>0</v>
      </c>
      <c r="L356" s="191"/>
      <c r="M356" s="191"/>
    </row>
    <row r="357" spans="1:14">
      <c r="A357" s="191" t="s">
        <v>771</v>
      </c>
      <c r="B357" s="13" t="s">
        <v>780</v>
      </c>
      <c r="C357" s="487" t="s">
        <v>12</v>
      </c>
      <c r="D357" s="15" t="s">
        <v>273</v>
      </c>
      <c r="E357" s="164" t="s">
        <v>1537</v>
      </c>
      <c r="F357" s="142" t="s">
        <v>27</v>
      </c>
      <c r="G357" s="145" t="s">
        <v>280</v>
      </c>
      <c r="H357" s="16">
        <v>13000000</v>
      </c>
      <c r="I357" s="413">
        <v>10000000</v>
      </c>
      <c r="J357" s="143">
        <v>0</v>
      </c>
      <c r="L357" s="191"/>
      <c r="M357" s="191"/>
    </row>
    <row r="358" spans="1:14">
      <c r="A358" s="191" t="s">
        <v>771</v>
      </c>
      <c r="B358" s="13" t="s">
        <v>19</v>
      </c>
      <c r="C358" s="487" t="s">
        <v>20</v>
      </c>
      <c r="D358" s="15" t="s">
        <v>273</v>
      </c>
      <c r="E358" s="164" t="s">
        <v>1537</v>
      </c>
      <c r="F358" s="142" t="s">
        <v>27</v>
      </c>
      <c r="G358" s="145" t="s">
        <v>280</v>
      </c>
      <c r="H358" s="16">
        <v>11600000</v>
      </c>
      <c r="I358" s="413">
        <v>13500000</v>
      </c>
      <c r="J358" s="143">
        <v>750000</v>
      </c>
      <c r="L358" s="191"/>
      <c r="M358" s="191"/>
    </row>
    <row r="359" spans="1:14">
      <c r="A359" s="191" t="s">
        <v>771</v>
      </c>
      <c r="B359" s="13" t="s">
        <v>136</v>
      </c>
      <c r="C359" s="487" t="s">
        <v>137</v>
      </c>
      <c r="D359" s="15" t="s">
        <v>273</v>
      </c>
      <c r="E359" s="164" t="s">
        <v>1537</v>
      </c>
      <c r="F359" s="142" t="s">
        <v>27</v>
      </c>
      <c r="G359" s="145" t="s">
        <v>280</v>
      </c>
      <c r="H359" s="16">
        <v>20000000</v>
      </c>
      <c r="I359" s="413">
        <v>20000000</v>
      </c>
      <c r="J359" s="143">
        <v>0</v>
      </c>
      <c r="K359" s="13"/>
      <c r="L359" s="191"/>
      <c r="M359" s="191"/>
    </row>
    <row r="360" spans="1:14">
      <c r="A360" s="191" t="s">
        <v>771</v>
      </c>
      <c r="B360" s="13" t="s">
        <v>192</v>
      </c>
      <c r="C360" s="487" t="s">
        <v>1412</v>
      </c>
      <c r="D360" s="15" t="s">
        <v>273</v>
      </c>
      <c r="E360" s="164" t="s">
        <v>1537</v>
      </c>
      <c r="F360" s="142" t="s">
        <v>27</v>
      </c>
      <c r="G360" s="145" t="s">
        <v>280</v>
      </c>
      <c r="H360" s="16">
        <v>100000000</v>
      </c>
      <c r="I360" s="413">
        <v>796030000</v>
      </c>
      <c r="J360" s="143">
        <v>591507331</v>
      </c>
      <c r="K360" s="13"/>
      <c r="L360" s="191"/>
      <c r="M360" s="191"/>
    </row>
    <row r="361" spans="1:14">
      <c r="A361" s="191" t="s">
        <v>771</v>
      </c>
      <c r="B361" s="13" t="s">
        <v>22</v>
      </c>
      <c r="C361" s="487" t="s">
        <v>23</v>
      </c>
      <c r="D361" s="15" t="s">
        <v>273</v>
      </c>
      <c r="E361" s="164" t="s">
        <v>1537</v>
      </c>
      <c r="F361" s="142" t="s">
        <v>27</v>
      </c>
      <c r="G361" s="145" t="s">
        <v>280</v>
      </c>
      <c r="H361" s="16">
        <v>1000000</v>
      </c>
      <c r="I361" s="413">
        <v>1000000</v>
      </c>
      <c r="J361" s="143">
        <v>949999</v>
      </c>
      <c r="K361" s="13"/>
      <c r="L361" s="191"/>
      <c r="M361" s="191"/>
    </row>
    <row r="362" spans="1:14">
      <c r="A362" s="191" t="s">
        <v>771</v>
      </c>
      <c r="B362" s="13" t="s">
        <v>104</v>
      </c>
      <c r="C362" s="487" t="s">
        <v>105</v>
      </c>
      <c r="D362" s="15" t="s">
        <v>273</v>
      </c>
      <c r="E362" s="164" t="s">
        <v>1537</v>
      </c>
      <c r="F362" s="142" t="s">
        <v>27</v>
      </c>
      <c r="G362" s="145" t="s">
        <v>280</v>
      </c>
      <c r="H362" s="16">
        <v>100000000</v>
      </c>
      <c r="I362" s="413">
        <v>70000000</v>
      </c>
      <c r="J362" s="143">
        <v>31105000</v>
      </c>
      <c r="K362" s="13"/>
      <c r="L362" s="191"/>
      <c r="M362" s="191"/>
    </row>
    <row r="363" spans="1:14" s="14" customFormat="1">
      <c r="A363" s="191" t="s">
        <v>771</v>
      </c>
      <c r="B363" s="13" t="s">
        <v>778</v>
      </c>
      <c r="C363" s="487" t="s">
        <v>779</v>
      </c>
      <c r="D363" s="15" t="s">
        <v>273</v>
      </c>
      <c r="E363" s="164" t="s">
        <v>1537</v>
      </c>
      <c r="F363" s="142" t="s">
        <v>27</v>
      </c>
      <c r="G363" s="145" t="s">
        <v>280</v>
      </c>
      <c r="H363" s="16">
        <v>70000000</v>
      </c>
      <c r="I363" s="413">
        <v>15000000</v>
      </c>
      <c r="J363" s="143">
        <v>0</v>
      </c>
      <c r="K363" s="13"/>
      <c r="L363" s="191"/>
      <c r="M363" s="191"/>
      <c r="N363" s="13"/>
    </row>
    <row r="364" spans="1:14">
      <c r="A364" s="191" t="s">
        <v>771</v>
      </c>
      <c r="B364" s="13" t="s">
        <v>314</v>
      </c>
      <c r="C364" s="487" t="s">
        <v>315</v>
      </c>
      <c r="D364" s="15" t="s">
        <v>273</v>
      </c>
      <c r="E364" s="164" t="s">
        <v>1537</v>
      </c>
      <c r="F364" s="142" t="s">
        <v>27</v>
      </c>
      <c r="G364" s="145" t="s">
        <v>280</v>
      </c>
      <c r="H364" s="16">
        <v>100000000</v>
      </c>
      <c r="I364" s="413">
        <v>1000000</v>
      </c>
      <c r="J364" s="143">
        <v>0</v>
      </c>
      <c r="K364" s="13"/>
      <c r="L364" s="191"/>
      <c r="M364" s="191"/>
    </row>
    <row r="365" spans="1:14">
      <c r="A365" s="191" t="s">
        <v>771</v>
      </c>
      <c r="B365" s="13" t="s">
        <v>782</v>
      </c>
      <c r="C365" s="487" t="s">
        <v>783</v>
      </c>
      <c r="D365" s="15" t="s">
        <v>273</v>
      </c>
      <c r="E365" s="164" t="s">
        <v>1537</v>
      </c>
      <c r="F365" s="142" t="s">
        <v>27</v>
      </c>
      <c r="G365" s="145" t="s">
        <v>280</v>
      </c>
      <c r="H365" s="16">
        <v>1080000000</v>
      </c>
      <c r="I365" s="413">
        <v>0</v>
      </c>
      <c r="J365" s="143">
        <v>0</v>
      </c>
      <c r="K365" s="13"/>
      <c r="L365" s="191"/>
      <c r="M365" s="191"/>
    </row>
    <row r="366" spans="1:14" s="14" customFormat="1">
      <c r="A366" s="191" t="s">
        <v>771</v>
      </c>
      <c r="B366" s="13" t="s">
        <v>774</v>
      </c>
      <c r="C366" s="488" t="s">
        <v>775</v>
      </c>
      <c r="D366" s="156" t="s">
        <v>273</v>
      </c>
      <c r="E366" s="164" t="s">
        <v>1537</v>
      </c>
      <c r="F366" s="142" t="s">
        <v>27</v>
      </c>
      <c r="G366" s="145" t="s">
        <v>280</v>
      </c>
      <c r="H366" s="157">
        <v>15000000</v>
      </c>
      <c r="I366" s="420">
        <v>10000000</v>
      </c>
      <c r="J366" s="143">
        <v>3743610</v>
      </c>
      <c r="K366" s="13"/>
      <c r="L366" s="191"/>
      <c r="M366" s="191"/>
      <c r="N366" s="13"/>
    </row>
    <row r="367" spans="1:14">
      <c r="A367" s="191" t="s">
        <v>771</v>
      </c>
      <c r="B367" s="13" t="s">
        <v>84</v>
      </c>
      <c r="C367" s="487" t="s">
        <v>85</v>
      </c>
      <c r="D367" s="15" t="s">
        <v>273</v>
      </c>
      <c r="E367" s="164" t="s">
        <v>1537</v>
      </c>
      <c r="F367" s="142" t="s">
        <v>27</v>
      </c>
      <c r="G367" s="145" t="s">
        <v>280</v>
      </c>
      <c r="H367" s="16">
        <v>15000000</v>
      </c>
      <c r="I367" s="413">
        <v>15000000</v>
      </c>
      <c r="J367" s="143">
        <v>0</v>
      </c>
      <c r="K367" s="13"/>
      <c r="L367" s="191"/>
      <c r="M367" s="191"/>
    </row>
    <row r="368" spans="1:14">
      <c r="A368" s="191" t="s">
        <v>771</v>
      </c>
      <c r="B368" s="13" t="s">
        <v>240</v>
      </c>
      <c r="C368" s="486" t="s">
        <v>332</v>
      </c>
      <c r="G368" s="145"/>
      <c r="H368" s="25">
        <f>SUM(H339:H367)</f>
        <v>2057205248</v>
      </c>
      <c r="I368" s="414">
        <f>SUM(I339:I367)</f>
        <v>1375000000</v>
      </c>
      <c r="J368" s="146">
        <f>SUM(J339:J367)</f>
        <v>899242487</v>
      </c>
      <c r="K368" s="13"/>
      <c r="L368" s="191"/>
      <c r="M368" s="191"/>
    </row>
    <row r="369" spans="1:14">
      <c r="A369" s="191" t="s">
        <v>342</v>
      </c>
      <c r="B369" s="13" t="s">
        <v>240</v>
      </c>
      <c r="C369" s="485" t="s">
        <v>343</v>
      </c>
      <c r="G369" s="145"/>
      <c r="K369" s="13"/>
      <c r="L369" s="191"/>
      <c r="M369" s="191"/>
    </row>
    <row r="370" spans="1:14">
      <c r="A370" s="191" t="s">
        <v>342</v>
      </c>
      <c r="B370" s="13" t="s">
        <v>24</v>
      </c>
      <c r="C370" s="486" t="s">
        <v>306</v>
      </c>
      <c r="D370" s="119" t="s">
        <v>1</v>
      </c>
      <c r="E370" s="164" t="s">
        <v>1537</v>
      </c>
      <c r="F370" s="142" t="s">
        <v>27</v>
      </c>
      <c r="G370" s="145" t="s">
        <v>280</v>
      </c>
      <c r="H370" s="25">
        <v>14479820</v>
      </c>
      <c r="I370" s="414">
        <v>8214000</v>
      </c>
      <c r="J370" s="146">
        <v>6001083</v>
      </c>
      <c r="K370" s="13"/>
      <c r="L370" s="191"/>
      <c r="M370" s="191"/>
    </row>
    <row r="371" spans="1:14">
      <c r="A371" s="191" t="s">
        <v>342</v>
      </c>
      <c r="B371" s="13" t="s">
        <v>25</v>
      </c>
      <c r="C371" s="487" t="s">
        <v>60</v>
      </c>
      <c r="D371" s="15" t="s">
        <v>273</v>
      </c>
      <c r="E371" s="164" t="s">
        <v>1537</v>
      </c>
      <c r="F371" s="142" t="s">
        <v>27</v>
      </c>
      <c r="G371" s="145" t="s">
        <v>280</v>
      </c>
      <c r="H371" s="16">
        <v>10000000</v>
      </c>
      <c r="I371" s="413">
        <v>20000000</v>
      </c>
      <c r="J371" s="143">
        <v>0</v>
      </c>
      <c r="K371" s="13"/>
      <c r="L371" s="191"/>
      <c r="M371" s="191"/>
    </row>
    <row r="372" spans="1:14">
      <c r="A372" s="191" t="s">
        <v>342</v>
      </c>
      <c r="B372" s="13" t="s">
        <v>2</v>
      </c>
      <c r="C372" s="487" t="s">
        <v>62</v>
      </c>
      <c r="D372" s="15" t="s">
        <v>273</v>
      </c>
      <c r="E372" s="164" t="s">
        <v>1537</v>
      </c>
      <c r="F372" s="142" t="s">
        <v>27</v>
      </c>
      <c r="G372" s="145" t="s">
        <v>280</v>
      </c>
      <c r="H372" s="16">
        <v>5000000</v>
      </c>
      <c r="I372" s="413">
        <v>5000000</v>
      </c>
      <c r="J372" s="143">
        <v>0</v>
      </c>
      <c r="K372" s="13"/>
      <c r="L372" s="191"/>
      <c r="M372" s="191"/>
    </row>
    <row r="373" spans="1:14">
      <c r="A373" s="191" t="s">
        <v>342</v>
      </c>
      <c r="B373" s="13" t="s">
        <v>344</v>
      </c>
      <c r="C373" s="487" t="s">
        <v>345</v>
      </c>
      <c r="D373" s="15" t="s">
        <v>273</v>
      </c>
      <c r="E373" s="164" t="s">
        <v>1537</v>
      </c>
      <c r="F373" s="142" t="s">
        <v>27</v>
      </c>
      <c r="G373" s="145" t="s">
        <v>280</v>
      </c>
      <c r="H373" s="16">
        <v>17667820</v>
      </c>
      <c r="I373" s="413">
        <v>19940000</v>
      </c>
      <c r="J373" s="143">
        <v>0</v>
      </c>
      <c r="K373" s="13"/>
      <c r="L373" s="191"/>
      <c r="M373" s="191"/>
    </row>
    <row r="374" spans="1:14">
      <c r="A374" s="191" t="s">
        <v>342</v>
      </c>
      <c r="B374" s="13" t="s">
        <v>69</v>
      </c>
      <c r="C374" s="487" t="s">
        <v>97</v>
      </c>
      <c r="D374" s="15" t="s">
        <v>273</v>
      </c>
      <c r="E374" s="164" t="s">
        <v>1537</v>
      </c>
      <c r="F374" s="142" t="s">
        <v>27</v>
      </c>
      <c r="G374" s="145" t="s">
        <v>280</v>
      </c>
      <c r="H374" s="16">
        <v>300000</v>
      </c>
      <c r="I374" s="413">
        <v>300000</v>
      </c>
      <c r="J374" s="143">
        <v>225000</v>
      </c>
      <c r="K374" s="13"/>
      <c r="L374" s="191"/>
      <c r="M374" s="191"/>
    </row>
    <row r="375" spans="1:14">
      <c r="A375" s="191" t="s">
        <v>342</v>
      </c>
      <c r="B375" s="13" t="s">
        <v>3</v>
      </c>
      <c r="C375" s="487" t="s">
        <v>4</v>
      </c>
      <c r="D375" s="15" t="s">
        <v>273</v>
      </c>
      <c r="E375" s="164" t="s">
        <v>1537</v>
      </c>
      <c r="F375" s="142" t="s">
        <v>27</v>
      </c>
      <c r="G375" s="145" t="s">
        <v>280</v>
      </c>
      <c r="H375" s="16">
        <v>2000000</v>
      </c>
      <c r="I375" s="413">
        <v>2000000</v>
      </c>
      <c r="J375" s="143">
        <v>0</v>
      </c>
      <c r="K375" s="13"/>
      <c r="L375" s="191"/>
      <c r="M375" s="191"/>
    </row>
    <row r="376" spans="1:14">
      <c r="A376" s="191" t="s">
        <v>342</v>
      </c>
      <c r="B376" s="13" t="s">
        <v>88</v>
      </c>
      <c r="C376" s="487" t="s">
        <v>89</v>
      </c>
      <c r="D376" s="15" t="s">
        <v>273</v>
      </c>
      <c r="E376" s="164" t="s">
        <v>1537</v>
      </c>
      <c r="F376" s="142" t="s">
        <v>27</v>
      </c>
      <c r="G376" s="145" t="s">
        <v>280</v>
      </c>
      <c r="H376" s="16">
        <v>100000</v>
      </c>
      <c r="I376" s="413">
        <v>100000</v>
      </c>
      <c r="J376" s="143">
        <v>75000</v>
      </c>
      <c r="K376" s="13"/>
      <c r="L376" s="191"/>
      <c r="M376" s="191"/>
    </row>
    <row r="377" spans="1:14" s="14" customFormat="1">
      <c r="A377" s="191" t="s">
        <v>342</v>
      </c>
      <c r="B377" s="13" t="s">
        <v>52</v>
      </c>
      <c r="C377" s="487" t="s">
        <v>53</v>
      </c>
      <c r="D377" s="15" t="s">
        <v>273</v>
      </c>
      <c r="E377" s="164" t="s">
        <v>1537</v>
      </c>
      <c r="F377" s="142" t="s">
        <v>27</v>
      </c>
      <c r="G377" s="145" t="s">
        <v>280</v>
      </c>
      <c r="H377" s="16">
        <v>10000000</v>
      </c>
      <c r="I377" s="413">
        <v>10000000</v>
      </c>
      <c r="J377" s="143">
        <v>4675000</v>
      </c>
      <c r="K377" s="13"/>
      <c r="L377" s="191"/>
      <c r="M377" s="191"/>
      <c r="N377" s="13"/>
    </row>
    <row r="378" spans="1:14" s="14" customFormat="1">
      <c r="A378" s="191" t="s">
        <v>342</v>
      </c>
      <c r="B378" s="13" t="s">
        <v>5</v>
      </c>
      <c r="C378" s="487" t="s">
        <v>6</v>
      </c>
      <c r="D378" s="15" t="s">
        <v>273</v>
      </c>
      <c r="E378" s="164" t="s">
        <v>1537</v>
      </c>
      <c r="F378" s="142" t="s">
        <v>27</v>
      </c>
      <c r="G378" s="145" t="s">
        <v>280</v>
      </c>
      <c r="H378" s="16">
        <v>500000</v>
      </c>
      <c r="I378" s="413">
        <v>4000000</v>
      </c>
      <c r="J378" s="143">
        <v>0</v>
      </c>
      <c r="K378" s="13"/>
      <c r="L378" s="191"/>
      <c r="M378" s="191"/>
      <c r="N378" s="13"/>
    </row>
    <row r="379" spans="1:14">
      <c r="A379" s="191" t="s">
        <v>342</v>
      </c>
      <c r="B379" s="13" t="s">
        <v>32</v>
      </c>
      <c r="C379" s="487" t="s">
        <v>33</v>
      </c>
      <c r="D379" s="15" t="s">
        <v>273</v>
      </c>
      <c r="E379" s="164" t="s">
        <v>1537</v>
      </c>
      <c r="F379" s="142" t="s">
        <v>27</v>
      </c>
      <c r="G379" s="145" t="s">
        <v>280</v>
      </c>
      <c r="H379" s="16">
        <v>1000000</v>
      </c>
      <c r="I379" s="413">
        <v>2000000</v>
      </c>
      <c r="J379" s="143">
        <v>0</v>
      </c>
      <c r="K379" s="13"/>
      <c r="L379" s="191"/>
      <c r="M379" s="191"/>
    </row>
    <row r="380" spans="1:14">
      <c r="A380" s="191" t="s">
        <v>342</v>
      </c>
      <c r="B380" s="13" t="s">
        <v>9</v>
      </c>
      <c r="C380" s="487" t="s">
        <v>10</v>
      </c>
      <c r="D380" s="15" t="s">
        <v>273</v>
      </c>
      <c r="E380" s="164" t="s">
        <v>1537</v>
      </c>
      <c r="F380" s="142" t="s">
        <v>27</v>
      </c>
      <c r="G380" s="145" t="s">
        <v>280</v>
      </c>
      <c r="H380" s="16">
        <v>500000</v>
      </c>
      <c r="I380" s="413">
        <v>500000</v>
      </c>
      <c r="J380" s="143">
        <v>300000</v>
      </c>
      <c r="K380" s="13"/>
      <c r="L380" s="191"/>
      <c r="M380" s="191"/>
    </row>
    <row r="381" spans="1:14">
      <c r="A381" s="191" t="s">
        <v>342</v>
      </c>
      <c r="B381" s="13" t="s">
        <v>11</v>
      </c>
      <c r="C381" s="487" t="s">
        <v>12</v>
      </c>
      <c r="D381" s="15" t="s">
        <v>273</v>
      </c>
      <c r="E381" s="164" t="s">
        <v>1537</v>
      </c>
      <c r="F381" s="142" t="s">
        <v>27</v>
      </c>
      <c r="G381" s="145" t="s">
        <v>280</v>
      </c>
      <c r="H381" s="16">
        <v>5000000</v>
      </c>
      <c r="I381" s="413">
        <v>5000000</v>
      </c>
      <c r="J381" s="143">
        <v>1151000</v>
      </c>
      <c r="K381" s="13"/>
      <c r="L381" s="191"/>
      <c r="M381" s="191"/>
    </row>
    <row r="382" spans="1:14">
      <c r="A382" s="191" t="s">
        <v>342</v>
      </c>
      <c r="B382" s="13" t="s">
        <v>82</v>
      </c>
      <c r="C382" s="487" t="s">
        <v>83</v>
      </c>
      <c r="D382" s="15" t="s">
        <v>273</v>
      </c>
      <c r="E382" s="164" t="s">
        <v>1537</v>
      </c>
      <c r="F382" s="142" t="s">
        <v>27</v>
      </c>
      <c r="G382" s="145" t="s">
        <v>280</v>
      </c>
      <c r="H382" s="16">
        <v>54832180</v>
      </c>
      <c r="I382" s="413">
        <v>30000000</v>
      </c>
      <c r="J382" s="143">
        <v>4700000</v>
      </c>
      <c r="K382" s="13"/>
      <c r="L382" s="191"/>
      <c r="M382" s="191"/>
    </row>
    <row r="383" spans="1:14">
      <c r="A383" s="191" t="s">
        <v>342</v>
      </c>
      <c r="B383" s="13" t="s">
        <v>132</v>
      </c>
      <c r="C383" s="487" t="s">
        <v>133</v>
      </c>
      <c r="D383" s="15" t="s">
        <v>273</v>
      </c>
      <c r="E383" s="164" t="s">
        <v>1537</v>
      </c>
      <c r="F383" s="142" t="s">
        <v>27</v>
      </c>
      <c r="G383" s="145" t="s">
        <v>280</v>
      </c>
      <c r="H383" s="16">
        <v>300000</v>
      </c>
      <c r="I383" s="413">
        <v>500000</v>
      </c>
      <c r="J383" s="143">
        <v>375000</v>
      </c>
      <c r="K383" s="13"/>
      <c r="L383" s="191"/>
      <c r="M383" s="191"/>
    </row>
    <row r="384" spans="1:14">
      <c r="A384" s="191" t="s">
        <v>342</v>
      </c>
      <c r="B384" s="13" t="s">
        <v>134</v>
      </c>
      <c r="C384" s="487" t="s">
        <v>135</v>
      </c>
      <c r="D384" s="15" t="s">
        <v>273</v>
      </c>
      <c r="E384" s="164" t="s">
        <v>1537</v>
      </c>
      <c r="F384" s="142" t="s">
        <v>27</v>
      </c>
      <c r="G384" s="145" t="s">
        <v>280</v>
      </c>
      <c r="H384" s="16">
        <v>100000</v>
      </c>
      <c r="I384" s="413">
        <v>500000</v>
      </c>
      <c r="J384" s="143">
        <v>375000</v>
      </c>
      <c r="L384" s="191"/>
      <c r="M384" s="191"/>
    </row>
    <row r="385" spans="1:14">
      <c r="A385" s="191" t="s">
        <v>342</v>
      </c>
      <c r="B385" s="13" t="s">
        <v>19</v>
      </c>
      <c r="C385" s="487" t="s">
        <v>20</v>
      </c>
      <c r="D385" s="15" t="s">
        <v>273</v>
      </c>
      <c r="E385" s="164" t="s">
        <v>1537</v>
      </c>
      <c r="F385" s="142" t="s">
        <v>27</v>
      </c>
      <c r="G385" s="145" t="s">
        <v>280</v>
      </c>
      <c r="H385" s="16">
        <v>200000</v>
      </c>
      <c r="I385" s="413">
        <v>200000</v>
      </c>
      <c r="J385" s="143">
        <v>150000</v>
      </c>
      <c r="L385" s="191"/>
      <c r="M385" s="191"/>
    </row>
    <row r="386" spans="1:14">
      <c r="A386" s="191" t="s">
        <v>342</v>
      </c>
      <c r="B386" s="13" t="s">
        <v>22</v>
      </c>
      <c r="C386" s="487" t="s">
        <v>23</v>
      </c>
      <c r="D386" s="15" t="s">
        <v>273</v>
      </c>
      <c r="E386" s="164" t="s">
        <v>1537</v>
      </c>
      <c r="F386" s="142" t="s">
        <v>27</v>
      </c>
      <c r="G386" s="145" t="s">
        <v>280</v>
      </c>
      <c r="H386" s="16">
        <v>100000</v>
      </c>
      <c r="I386" s="413">
        <v>800000</v>
      </c>
      <c r="J386" s="143">
        <v>0</v>
      </c>
      <c r="L386" s="191"/>
      <c r="M386" s="191"/>
    </row>
    <row r="387" spans="1:14">
      <c r="A387" s="191" t="s">
        <v>342</v>
      </c>
      <c r="B387" s="13" t="s">
        <v>37</v>
      </c>
      <c r="C387" s="487" t="s">
        <v>38</v>
      </c>
      <c r="D387" s="15" t="s">
        <v>273</v>
      </c>
      <c r="E387" s="164" t="s">
        <v>1537</v>
      </c>
      <c r="F387" s="142" t="s">
        <v>27</v>
      </c>
      <c r="G387" s="145" t="s">
        <v>280</v>
      </c>
      <c r="H387" s="16">
        <v>300000</v>
      </c>
      <c r="I387" s="413">
        <v>500000</v>
      </c>
      <c r="J387" s="143">
        <v>375000</v>
      </c>
      <c r="L387" s="191"/>
      <c r="M387" s="191"/>
    </row>
    <row r="388" spans="1:14">
      <c r="A388" s="191" t="s">
        <v>342</v>
      </c>
      <c r="B388" s="13" t="s">
        <v>104</v>
      </c>
      <c r="C388" s="487" t="s">
        <v>105</v>
      </c>
      <c r="D388" s="15" t="s">
        <v>273</v>
      </c>
      <c r="E388" s="164" t="s">
        <v>1537</v>
      </c>
      <c r="F388" s="142" t="s">
        <v>27</v>
      </c>
      <c r="G388" s="145" t="s">
        <v>280</v>
      </c>
      <c r="H388" s="16">
        <v>100000</v>
      </c>
      <c r="I388" s="413">
        <v>500000</v>
      </c>
      <c r="J388" s="143">
        <v>375000</v>
      </c>
      <c r="L388" s="191"/>
      <c r="M388" s="191"/>
    </row>
    <row r="389" spans="1:14">
      <c r="A389" s="191" t="s">
        <v>342</v>
      </c>
      <c r="B389" s="13" t="s">
        <v>240</v>
      </c>
      <c r="C389" s="486" t="s">
        <v>332</v>
      </c>
      <c r="D389" s="473"/>
      <c r="E389" s="148"/>
      <c r="F389" s="151"/>
      <c r="G389" s="145"/>
      <c r="H389" s="25">
        <f>SUM(H371:H388)</f>
        <v>108000000</v>
      </c>
      <c r="I389" s="414">
        <f>SUM(I371:I388)</f>
        <v>101840000</v>
      </c>
      <c r="J389" s="146">
        <f>SUM(J371:J388)</f>
        <v>12776000</v>
      </c>
      <c r="K389" s="152"/>
      <c r="L389" s="191"/>
      <c r="M389" s="191"/>
    </row>
    <row r="390" spans="1:14">
      <c r="A390" s="191" t="s">
        <v>335</v>
      </c>
      <c r="B390" s="13" t="s">
        <v>240</v>
      </c>
      <c r="C390" s="485" t="s">
        <v>1061</v>
      </c>
      <c r="G390" s="145"/>
      <c r="L390" s="191"/>
      <c r="M390" s="191"/>
    </row>
    <row r="391" spans="1:14">
      <c r="A391" s="191" t="s">
        <v>335</v>
      </c>
      <c r="B391" s="13" t="s">
        <v>24</v>
      </c>
      <c r="C391" s="486" t="s">
        <v>306</v>
      </c>
      <c r="D391" s="119" t="s">
        <v>1</v>
      </c>
      <c r="E391" s="164" t="s">
        <v>1537</v>
      </c>
      <c r="F391" s="142" t="s">
        <v>376</v>
      </c>
      <c r="G391" s="145" t="s">
        <v>280</v>
      </c>
      <c r="H391" s="25">
        <v>110176130</v>
      </c>
      <c r="I391" s="414">
        <v>97501000</v>
      </c>
      <c r="J391" s="146">
        <v>66882107</v>
      </c>
      <c r="L391" s="191"/>
      <c r="M391" s="191"/>
    </row>
    <row r="392" spans="1:14">
      <c r="A392" s="191" t="s">
        <v>335</v>
      </c>
      <c r="B392" s="13" t="s">
        <v>25</v>
      </c>
      <c r="C392" s="487" t="s">
        <v>60</v>
      </c>
      <c r="D392" s="15" t="s">
        <v>16</v>
      </c>
      <c r="E392" s="164" t="s">
        <v>1537</v>
      </c>
      <c r="F392" s="142" t="s">
        <v>27</v>
      </c>
      <c r="G392" s="145" t="s">
        <v>280</v>
      </c>
      <c r="H392" s="16">
        <v>8000000</v>
      </c>
      <c r="I392" s="413">
        <v>8000000</v>
      </c>
      <c r="J392" s="143">
        <v>4520000</v>
      </c>
      <c r="L392" s="191"/>
      <c r="M392" s="191"/>
    </row>
    <row r="393" spans="1:14">
      <c r="A393" s="191" t="s">
        <v>335</v>
      </c>
      <c r="B393" s="13" t="s">
        <v>3</v>
      </c>
      <c r="C393" s="487" t="s">
        <v>4</v>
      </c>
      <c r="D393" s="15" t="s">
        <v>16</v>
      </c>
      <c r="E393" s="164" t="s">
        <v>1537</v>
      </c>
      <c r="F393" s="142" t="s">
        <v>27</v>
      </c>
      <c r="G393" s="145" t="s">
        <v>280</v>
      </c>
      <c r="H393" s="16">
        <v>3800000</v>
      </c>
      <c r="I393" s="413">
        <v>3800000</v>
      </c>
      <c r="J393" s="143">
        <v>1900000</v>
      </c>
      <c r="L393" s="191"/>
      <c r="M393" s="191"/>
    </row>
    <row r="394" spans="1:14">
      <c r="A394" s="191" t="s">
        <v>335</v>
      </c>
      <c r="B394" s="13" t="s">
        <v>88</v>
      </c>
      <c r="C394" s="487" t="s">
        <v>89</v>
      </c>
      <c r="D394" s="15" t="s">
        <v>16</v>
      </c>
      <c r="E394" s="164" t="s">
        <v>1537</v>
      </c>
      <c r="F394" s="142" t="s">
        <v>27</v>
      </c>
      <c r="G394" s="145" t="s">
        <v>280</v>
      </c>
      <c r="H394" s="16">
        <v>1450000</v>
      </c>
      <c r="I394" s="413">
        <v>1450000</v>
      </c>
      <c r="J394" s="143">
        <v>1087500</v>
      </c>
      <c r="L394" s="191"/>
      <c r="M394" s="191"/>
    </row>
    <row r="395" spans="1:14">
      <c r="A395" s="191" t="s">
        <v>335</v>
      </c>
      <c r="B395" s="13" t="s">
        <v>52</v>
      </c>
      <c r="C395" s="487" t="s">
        <v>53</v>
      </c>
      <c r="D395" s="15" t="s">
        <v>16</v>
      </c>
      <c r="E395" s="164" t="s">
        <v>1537</v>
      </c>
      <c r="F395" s="142" t="s">
        <v>27</v>
      </c>
      <c r="G395" s="145" t="s">
        <v>280</v>
      </c>
      <c r="H395" s="16">
        <v>25000000</v>
      </c>
      <c r="I395" s="413">
        <v>26000000</v>
      </c>
      <c r="J395" s="143">
        <v>25800000</v>
      </c>
      <c r="L395" s="191"/>
      <c r="M395" s="191"/>
    </row>
    <row r="396" spans="1:14">
      <c r="A396" s="191" t="s">
        <v>335</v>
      </c>
      <c r="B396" s="13" t="s">
        <v>32</v>
      </c>
      <c r="C396" s="487" t="s">
        <v>33</v>
      </c>
      <c r="D396" s="15" t="s">
        <v>16</v>
      </c>
      <c r="E396" s="164" t="s">
        <v>1537</v>
      </c>
      <c r="F396" s="142" t="s">
        <v>27</v>
      </c>
      <c r="G396" s="145" t="s">
        <v>280</v>
      </c>
      <c r="H396" s="16">
        <v>4500000</v>
      </c>
      <c r="I396" s="413">
        <v>4500000</v>
      </c>
      <c r="J396" s="143">
        <v>3375000</v>
      </c>
      <c r="L396" s="191"/>
      <c r="M396" s="191"/>
    </row>
    <row r="397" spans="1:14" s="14" customFormat="1">
      <c r="A397" s="191" t="s">
        <v>335</v>
      </c>
      <c r="B397" s="13" t="s">
        <v>34</v>
      </c>
      <c r="C397" s="487" t="s">
        <v>823</v>
      </c>
      <c r="D397" s="15" t="s">
        <v>16</v>
      </c>
      <c r="E397" s="164" t="s">
        <v>1537</v>
      </c>
      <c r="F397" s="142" t="s">
        <v>27</v>
      </c>
      <c r="G397" s="145" t="s">
        <v>280</v>
      </c>
      <c r="H397" s="16">
        <v>200000</v>
      </c>
      <c r="I397" s="413">
        <v>200000</v>
      </c>
      <c r="J397" s="143">
        <v>150000</v>
      </c>
      <c r="K397" s="144"/>
      <c r="L397" s="191"/>
      <c r="M397" s="191"/>
      <c r="N397" s="13"/>
    </row>
    <row r="398" spans="1:14">
      <c r="A398" s="191" t="s">
        <v>335</v>
      </c>
      <c r="B398" s="13" t="s">
        <v>13</v>
      </c>
      <c r="C398" s="487" t="s">
        <v>14</v>
      </c>
      <c r="D398" s="15" t="s">
        <v>16</v>
      </c>
      <c r="E398" s="164" t="s">
        <v>1537</v>
      </c>
      <c r="F398" s="142" t="s">
        <v>27</v>
      </c>
      <c r="G398" s="145" t="s">
        <v>280</v>
      </c>
      <c r="H398" s="16">
        <v>450000</v>
      </c>
      <c r="I398" s="413">
        <v>450000</v>
      </c>
      <c r="J398" s="143">
        <v>312500</v>
      </c>
      <c r="L398" s="191"/>
      <c r="M398" s="191"/>
    </row>
    <row r="399" spans="1:14">
      <c r="A399" s="191" t="s">
        <v>335</v>
      </c>
      <c r="B399" s="13" t="s">
        <v>15</v>
      </c>
      <c r="C399" s="487" t="s">
        <v>486</v>
      </c>
      <c r="D399" s="15" t="s">
        <v>16</v>
      </c>
      <c r="E399" s="164" t="s">
        <v>1537</v>
      </c>
      <c r="F399" s="142" t="s">
        <v>27</v>
      </c>
      <c r="G399" s="145" t="s">
        <v>280</v>
      </c>
      <c r="H399" s="16">
        <v>1400000</v>
      </c>
      <c r="I399" s="413">
        <v>1400000</v>
      </c>
      <c r="J399" s="143">
        <v>1050000</v>
      </c>
      <c r="L399" s="191"/>
      <c r="M399" s="191"/>
    </row>
    <row r="400" spans="1:14" s="14" customFormat="1">
      <c r="A400" s="191" t="s">
        <v>335</v>
      </c>
      <c r="B400" s="13" t="s">
        <v>19</v>
      </c>
      <c r="C400" s="487" t="s">
        <v>20</v>
      </c>
      <c r="D400" s="15" t="s">
        <v>16</v>
      </c>
      <c r="E400" s="164" t="s">
        <v>1537</v>
      </c>
      <c r="F400" s="142" t="s">
        <v>27</v>
      </c>
      <c r="G400" s="145" t="s">
        <v>280</v>
      </c>
      <c r="H400" s="16">
        <v>100000</v>
      </c>
      <c r="I400" s="413">
        <v>100000</v>
      </c>
      <c r="J400" s="143">
        <v>75000</v>
      </c>
      <c r="K400" s="144"/>
      <c r="L400" s="191"/>
      <c r="M400" s="191"/>
      <c r="N400" s="13"/>
    </row>
    <row r="401" spans="1:13">
      <c r="A401" s="191" t="s">
        <v>335</v>
      </c>
      <c r="B401" s="13" t="s">
        <v>37</v>
      </c>
      <c r="C401" s="487" t="s">
        <v>38</v>
      </c>
      <c r="D401" s="15" t="s">
        <v>16</v>
      </c>
      <c r="E401" s="164" t="s">
        <v>1537</v>
      </c>
      <c r="F401" s="142" t="s">
        <v>27</v>
      </c>
      <c r="G401" s="145" t="s">
        <v>280</v>
      </c>
      <c r="H401" s="16">
        <v>2400000</v>
      </c>
      <c r="I401" s="413">
        <v>1400000</v>
      </c>
      <c r="J401" s="143">
        <v>1050000</v>
      </c>
      <c r="L401" s="191"/>
      <c r="M401" s="191"/>
    </row>
    <row r="402" spans="1:13">
      <c r="A402" s="191" t="s">
        <v>335</v>
      </c>
      <c r="B402" s="13" t="s">
        <v>240</v>
      </c>
      <c r="C402" s="486" t="s">
        <v>332</v>
      </c>
      <c r="G402" s="145"/>
      <c r="H402" s="25">
        <f>SUM(H392:H401)</f>
        <v>47300000</v>
      </c>
      <c r="I402" s="414">
        <f>SUM(I392,(I393:I401))</f>
        <v>47300000</v>
      </c>
      <c r="J402" s="25">
        <f>SUM(J392,(J393:J401))</f>
        <v>39320000</v>
      </c>
      <c r="L402" s="191"/>
      <c r="M402" s="191"/>
    </row>
    <row r="403" spans="1:13">
      <c r="A403" s="191" t="s">
        <v>338</v>
      </c>
      <c r="B403" s="13" t="s">
        <v>240</v>
      </c>
      <c r="C403" s="485" t="s">
        <v>422</v>
      </c>
      <c r="G403" s="145"/>
      <c r="L403" s="191"/>
      <c r="M403" s="191"/>
    </row>
    <row r="404" spans="1:13">
      <c r="A404" s="191" t="s">
        <v>338</v>
      </c>
      <c r="B404" s="13" t="s">
        <v>24</v>
      </c>
      <c r="C404" s="486" t="s">
        <v>306</v>
      </c>
      <c r="D404" s="119" t="s">
        <v>1</v>
      </c>
      <c r="E404" s="164" t="s">
        <v>1537</v>
      </c>
      <c r="F404" s="142" t="s">
        <v>27</v>
      </c>
      <c r="G404" s="145" t="s">
        <v>280</v>
      </c>
      <c r="H404" s="25">
        <v>133342260</v>
      </c>
      <c r="I404" s="414">
        <v>118002000</v>
      </c>
      <c r="J404" s="146">
        <v>67371108</v>
      </c>
      <c r="L404" s="191"/>
      <c r="M404" s="191"/>
    </row>
    <row r="405" spans="1:13">
      <c r="A405" s="191" t="s">
        <v>338</v>
      </c>
      <c r="B405" s="13" t="s">
        <v>25</v>
      </c>
      <c r="C405" s="487" t="s">
        <v>60</v>
      </c>
      <c r="D405" s="15" t="s">
        <v>1</v>
      </c>
      <c r="E405" s="164" t="s">
        <v>1537</v>
      </c>
      <c r="F405" s="142" t="s">
        <v>27</v>
      </c>
      <c r="G405" s="145" t="s">
        <v>280</v>
      </c>
      <c r="H405" s="16">
        <v>0</v>
      </c>
      <c r="I405" s="413">
        <v>100000</v>
      </c>
      <c r="J405" s="143">
        <v>75000</v>
      </c>
      <c r="L405" s="191"/>
      <c r="M405" s="191"/>
    </row>
    <row r="406" spans="1:13">
      <c r="A406" s="191" t="s">
        <v>338</v>
      </c>
      <c r="B406" s="13" t="s">
        <v>2</v>
      </c>
      <c r="C406" s="487" t="s">
        <v>62</v>
      </c>
      <c r="D406" s="15" t="s">
        <v>1</v>
      </c>
      <c r="E406" s="164" t="s">
        <v>1537</v>
      </c>
      <c r="F406" s="142" t="s">
        <v>27</v>
      </c>
      <c r="G406" s="145" t="s">
        <v>280</v>
      </c>
      <c r="H406" s="16">
        <v>1284000</v>
      </c>
      <c r="I406" s="413">
        <v>1452000</v>
      </c>
      <c r="J406" s="143">
        <v>1089000</v>
      </c>
      <c r="L406" s="191"/>
      <c r="M406" s="191"/>
    </row>
    <row r="407" spans="1:13">
      <c r="A407" s="191" t="s">
        <v>338</v>
      </c>
      <c r="B407" s="13" t="s">
        <v>3</v>
      </c>
      <c r="C407" s="487" t="s">
        <v>4</v>
      </c>
      <c r="D407" s="15" t="s">
        <v>1</v>
      </c>
      <c r="E407" s="164" t="s">
        <v>1537</v>
      </c>
      <c r="F407" s="142" t="s">
        <v>27</v>
      </c>
      <c r="G407" s="145" t="s">
        <v>280</v>
      </c>
      <c r="H407" s="16">
        <v>84000</v>
      </c>
      <c r="I407" s="413">
        <v>100000</v>
      </c>
      <c r="J407" s="143">
        <v>75000</v>
      </c>
      <c r="L407" s="191"/>
      <c r="M407" s="191"/>
    </row>
    <row r="408" spans="1:13">
      <c r="A408" s="191" t="s">
        <v>338</v>
      </c>
      <c r="B408" s="13" t="s">
        <v>88</v>
      </c>
      <c r="C408" s="487" t="s">
        <v>89</v>
      </c>
      <c r="D408" s="15" t="s">
        <v>1</v>
      </c>
      <c r="E408" s="164" t="s">
        <v>1537</v>
      </c>
      <c r="F408" s="142" t="s">
        <v>27</v>
      </c>
      <c r="G408" s="145" t="s">
        <v>280</v>
      </c>
      <c r="H408" s="16">
        <v>156000</v>
      </c>
      <c r="I408" s="413">
        <v>156000</v>
      </c>
      <c r="J408" s="143">
        <v>117000</v>
      </c>
      <c r="L408" s="191"/>
      <c r="M408" s="191"/>
    </row>
    <row r="409" spans="1:13">
      <c r="A409" s="191" t="s">
        <v>338</v>
      </c>
      <c r="B409" s="13" t="s">
        <v>32</v>
      </c>
      <c r="C409" s="487" t="s">
        <v>33</v>
      </c>
      <c r="D409" s="15" t="s">
        <v>1</v>
      </c>
      <c r="E409" s="164" t="s">
        <v>1537</v>
      </c>
      <c r="F409" s="142" t="s">
        <v>27</v>
      </c>
      <c r="G409" s="145" t="s">
        <v>280</v>
      </c>
      <c r="H409" s="16">
        <v>185000</v>
      </c>
      <c r="I409" s="413">
        <v>185400</v>
      </c>
      <c r="J409" s="143">
        <v>139050</v>
      </c>
      <c r="L409" s="191"/>
      <c r="M409" s="191"/>
    </row>
    <row r="410" spans="1:13">
      <c r="A410" s="191" t="s">
        <v>338</v>
      </c>
      <c r="B410" s="13" t="s">
        <v>34</v>
      </c>
      <c r="C410" s="487" t="s">
        <v>823</v>
      </c>
      <c r="D410" s="15" t="s">
        <v>1</v>
      </c>
      <c r="E410" s="164" t="s">
        <v>1537</v>
      </c>
      <c r="F410" s="142" t="s">
        <v>27</v>
      </c>
      <c r="G410" s="145" t="s">
        <v>280</v>
      </c>
      <c r="H410" s="16">
        <v>0</v>
      </c>
      <c r="I410" s="413">
        <v>76400</v>
      </c>
      <c r="J410" s="143">
        <v>57300</v>
      </c>
      <c r="L410" s="191"/>
      <c r="M410" s="191"/>
    </row>
    <row r="411" spans="1:13">
      <c r="A411" s="191" t="s">
        <v>338</v>
      </c>
      <c r="B411" s="13" t="s">
        <v>9</v>
      </c>
      <c r="C411" s="487" t="s">
        <v>10</v>
      </c>
      <c r="D411" s="15" t="s">
        <v>1</v>
      </c>
      <c r="E411" s="164" t="s">
        <v>1537</v>
      </c>
      <c r="F411" s="142" t="s">
        <v>27</v>
      </c>
      <c r="G411" s="145" t="s">
        <v>280</v>
      </c>
      <c r="H411" s="16">
        <v>0</v>
      </c>
      <c r="I411" s="413">
        <v>2500000</v>
      </c>
      <c r="J411" s="143">
        <v>1875000</v>
      </c>
      <c r="L411" s="191"/>
      <c r="M411" s="191"/>
    </row>
    <row r="412" spans="1:13">
      <c r="A412" s="191" t="s">
        <v>338</v>
      </c>
      <c r="B412" s="13" t="s">
        <v>11</v>
      </c>
      <c r="C412" s="487" t="s">
        <v>12</v>
      </c>
      <c r="D412" s="15" t="s">
        <v>1</v>
      </c>
      <c r="E412" s="164" t="s">
        <v>1537</v>
      </c>
      <c r="F412" s="142" t="s">
        <v>27</v>
      </c>
      <c r="G412" s="145" t="s">
        <v>280</v>
      </c>
      <c r="H412" s="16">
        <v>9122000</v>
      </c>
      <c r="I412" s="413">
        <v>12000000</v>
      </c>
      <c r="J412" s="143">
        <v>830000</v>
      </c>
      <c r="L412" s="191"/>
      <c r="M412" s="191"/>
    </row>
    <row r="413" spans="1:13">
      <c r="A413" s="191" t="s">
        <v>338</v>
      </c>
      <c r="B413" s="13" t="s">
        <v>108</v>
      </c>
      <c r="C413" s="487" t="s">
        <v>138</v>
      </c>
      <c r="D413" s="15" t="s">
        <v>1</v>
      </c>
      <c r="E413" s="164" t="s">
        <v>1537</v>
      </c>
      <c r="F413" s="142" t="s">
        <v>27</v>
      </c>
      <c r="G413" s="145" t="s">
        <v>280</v>
      </c>
      <c r="H413" s="16">
        <v>5000000</v>
      </c>
      <c r="I413" s="413">
        <v>5000000</v>
      </c>
      <c r="J413" s="143">
        <v>2777250</v>
      </c>
      <c r="L413" s="191"/>
      <c r="M413" s="191"/>
    </row>
    <row r="414" spans="1:13">
      <c r="A414" s="191" t="s">
        <v>338</v>
      </c>
      <c r="B414" s="13" t="s">
        <v>15</v>
      </c>
      <c r="C414" s="487" t="s">
        <v>486</v>
      </c>
      <c r="D414" s="15" t="s">
        <v>1</v>
      </c>
      <c r="E414" s="164" t="s">
        <v>1537</v>
      </c>
      <c r="F414" s="142" t="s">
        <v>27</v>
      </c>
      <c r="G414" s="145" t="s">
        <v>280</v>
      </c>
      <c r="H414" s="16">
        <v>1308000</v>
      </c>
      <c r="I414" s="413">
        <v>0</v>
      </c>
      <c r="L414" s="191"/>
      <c r="M414" s="191"/>
    </row>
    <row r="415" spans="1:13">
      <c r="A415" s="191" t="s">
        <v>338</v>
      </c>
      <c r="B415" s="13" t="s">
        <v>19</v>
      </c>
      <c r="C415" s="487" t="s">
        <v>20</v>
      </c>
      <c r="D415" s="15" t="s">
        <v>1</v>
      </c>
      <c r="E415" s="164" t="s">
        <v>1537</v>
      </c>
      <c r="F415" s="142" t="s">
        <v>27</v>
      </c>
      <c r="G415" s="145" t="s">
        <v>280</v>
      </c>
      <c r="H415" s="16">
        <v>141000</v>
      </c>
      <c r="I415" s="413">
        <v>47200</v>
      </c>
      <c r="J415" s="143">
        <v>35400</v>
      </c>
      <c r="L415" s="191"/>
      <c r="M415" s="191"/>
    </row>
    <row r="416" spans="1:13">
      <c r="A416" s="191" t="s">
        <v>338</v>
      </c>
      <c r="B416" s="13" t="s">
        <v>136</v>
      </c>
      <c r="C416" s="487" t="s">
        <v>137</v>
      </c>
      <c r="D416" s="15" t="s">
        <v>1</v>
      </c>
      <c r="E416" s="164" t="s">
        <v>1537</v>
      </c>
      <c r="F416" s="142" t="s">
        <v>27</v>
      </c>
      <c r="G416" s="145" t="s">
        <v>280</v>
      </c>
      <c r="H416" s="16">
        <v>3297000</v>
      </c>
      <c r="I416" s="413">
        <v>0</v>
      </c>
      <c r="J416" s="143">
        <v>0</v>
      </c>
      <c r="L416" s="191"/>
      <c r="M416" s="191"/>
    </row>
    <row r="417" spans="1:14">
      <c r="A417" s="191" t="s">
        <v>338</v>
      </c>
      <c r="B417" s="13" t="s">
        <v>37</v>
      </c>
      <c r="C417" s="487" t="s">
        <v>38</v>
      </c>
      <c r="D417" s="15" t="s">
        <v>1</v>
      </c>
      <c r="E417" s="164" t="s">
        <v>1537</v>
      </c>
      <c r="F417" s="142" t="s">
        <v>27</v>
      </c>
      <c r="G417" s="145" t="s">
        <v>280</v>
      </c>
      <c r="H417" s="16">
        <v>720000</v>
      </c>
      <c r="I417" s="413">
        <v>480000</v>
      </c>
      <c r="J417" s="143">
        <v>360000</v>
      </c>
      <c r="L417" s="191"/>
      <c r="M417" s="191"/>
    </row>
    <row r="418" spans="1:14">
      <c r="A418" s="191" t="s">
        <v>338</v>
      </c>
      <c r="B418" s="13" t="s">
        <v>104</v>
      </c>
      <c r="C418" s="487" t="s">
        <v>105</v>
      </c>
      <c r="D418" s="15" t="s">
        <v>1</v>
      </c>
      <c r="E418" s="164" t="s">
        <v>1537</v>
      </c>
      <c r="F418" s="142" t="s">
        <v>27</v>
      </c>
      <c r="G418" s="145" t="s">
        <v>280</v>
      </c>
      <c r="H418" s="16">
        <v>0</v>
      </c>
      <c r="I418" s="413">
        <v>200000</v>
      </c>
      <c r="J418" s="143">
        <v>150000</v>
      </c>
      <c r="K418" s="13"/>
      <c r="L418" s="191"/>
      <c r="M418" s="191"/>
    </row>
    <row r="419" spans="1:14">
      <c r="A419" s="191" t="s">
        <v>338</v>
      </c>
      <c r="B419" s="13" t="s">
        <v>240</v>
      </c>
      <c r="C419" s="486" t="s">
        <v>332</v>
      </c>
      <c r="G419" s="145"/>
      <c r="H419" s="25">
        <f>SUM(H405:H418)</f>
        <v>21297000</v>
      </c>
      <c r="I419" s="414">
        <f>SUM(I405:I418)</f>
        <v>22297000</v>
      </c>
      <c r="J419" s="25">
        <f>SUM(J405:J418)</f>
        <v>7580000</v>
      </c>
      <c r="K419" s="13"/>
      <c r="L419" s="191"/>
      <c r="M419" s="191"/>
    </row>
    <row r="420" spans="1:14">
      <c r="A420" s="191" t="s">
        <v>337</v>
      </c>
      <c r="B420" s="13" t="s">
        <v>240</v>
      </c>
      <c r="C420" s="485" t="s">
        <v>421</v>
      </c>
      <c r="G420" s="145"/>
      <c r="K420" s="13"/>
      <c r="L420" s="191"/>
      <c r="M420" s="191"/>
    </row>
    <row r="421" spans="1:14" s="14" customFormat="1">
      <c r="A421" s="191" t="s">
        <v>337</v>
      </c>
      <c r="B421" s="13" t="s">
        <v>24</v>
      </c>
      <c r="C421" s="486" t="s">
        <v>306</v>
      </c>
      <c r="D421" s="119" t="s">
        <v>1</v>
      </c>
      <c r="E421" s="164" t="s">
        <v>1537</v>
      </c>
      <c r="F421" s="142" t="s">
        <v>27</v>
      </c>
      <c r="G421" s="145" t="s">
        <v>280</v>
      </c>
      <c r="H421" s="25">
        <v>122907840</v>
      </c>
      <c r="I421" s="414">
        <v>108768000</v>
      </c>
      <c r="J421" s="146">
        <v>66768864</v>
      </c>
      <c r="K421" s="13"/>
      <c r="L421" s="191"/>
      <c r="M421" s="191"/>
      <c r="N421" s="13"/>
    </row>
    <row r="422" spans="1:14">
      <c r="A422" s="191" t="s">
        <v>337</v>
      </c>
      <c r="B422" s="13" t="s">
        <v>25</v>
      </c>
      <c r="C422" s="487" t="s">
        <v>60</v>
      </c>
      <c r="D422" s="15" t="s">
        <v>29</v>
      </c>
      <c r="E422" s="164" t="s">
        <v>1537</v>
      </c>
      <c r="F422" s="142" t="s">
        <v>27</v>
      </c>
      <c r="G422" s="145" t="s">
        <v>280</v>
      </c>
      <c r="H422" s="16">
        <v>1462500</v>
      </c>
      <c r="I422" s="413">
        <v>1462500</v>
      </c>
      <c r="J422" s="143">
        <v>0</v>
      </c>
      <c r="L422" s="191"/>
      <c r="M422" s="191"/>
    </row>
    <row r="423" spans="1:14">
      <c r="A423" s="191" t="s">
        <v>337</v>
      </c>
      <c r="B423" s="13" t="s">
        <v>3</v>
      </c>
      <c r="C423" s="487" t="s">
        <v>4</v>
      </c>
      <c r="D423" s="15" t="s">
        <v>29</v>
      </c>
      <c r="E423" s="164" t="s">
        <v>1537</v>
      </c>
      <c r="F423" s="142" t="s">
        <v>27</v>
      </c>
      <c r="G423" s="145" t="s">
        <v>280</v>
      </c>
      <c r="H423" s="16">
        <v>525000</v>
      </c>
      <c r="I423" s="413">
        <v>525000</v>
      </c>
      <c r="J423" s="143">
        <v>0</v>
      </c>
      <c r="L423" s="191"/>
      <c r="M423" s="191"/>
    </row>
    <row r="424" spans="1:14">
      <c r="A424" s="191" t="s">
        <v>337</v>
      </c>
      <c r="B424" s="13" t="s">
        <v>88</v>
      </c>
      <c r="C424" s="487" t="s">
        <v>89</v>
      </c>
      <c r="D424" s="15" t="s">
        <v>29</v>
      </c>
      <c r="E424" s="164" t="s">
        <v>1537</v>
      </c>
      <c r="F424" s="142" t="s">
        <v>27</v>
      </c>
      <c r="G424" s="145" t="s">
        <v>280</v>
      </c>
      <c r="H424" s="16">
        <v>185000</v>
      </c>
      <c r="I424" s="413">
        <v>185000</v>
      </c>
      <c r="J424" s="143">
        <v>138750</v>
      </c>
      <c r="L424" s="191"/>
      <c r="M424" s="191"/>
    </row>
    <row r="425" spans="1:14">
      <c r="A425" s="191" t="s">
        <v>337</v>
      </c>
      <c r="B425" s="13" t="s">
        <v>146</v>
      </c>
      <c r="C425" s="487" t="s">
        <v>147</v>
      </c>
      <c r="D425" s="15" t="s">
        <v>29</v>
      </c>
      <c r="E425" s="164" t="s">
        <v>1537</v>
      </c>
      <c r="F425" s="142" t="s">
        <v>27</v>
      </c>
      <c r="G425" s="145" t="s">
        <v>280</v>
      </c>
      <c r="H425" s="16">
        <v>500000</v>
      </c>
      <c r="I425" s="413">
        <v>500000</v>
      </c>
      <c r="J425" s="143">
        <v>375000</v>
      </c>
      <c r="L425" s="191"/>
      <c r="M425" s="191"/>
    </row>
    <row r="426" spans="1:14">
      <c r="A426" s="191" t="s">
        <v>337</v>
      </c>
      <c r="B426" s="13" t="s">
        <v>32</v>
      </c>
      <c r="C426" s="487" t="s">
        <v>33</v>
      </c>
      <c r="D426" s="15" t="s">
        <v>29</v>
      </c>
      <c r="E426" s="164" t="s">
        <v>1537</v>
      </c>
      <c r="F426" s="142" t="s">
        <v>27</v>
      </c>
      <c r="G426" s="145" t="s">
        <v>280</v>
      </c>
      <c r="H426" s="16">
        <v>250000</v>
      </c>
      <c r="I426" s="413">
        <v>250000</v>
      </c>
      <c r="J426" s="143">
        <v>187500</v>
      </c>
      <c r="L426" s="191"/>
      <c r="M426" s="191"/>
    </row>
    <row r="427" spans="1:14">
      <c r="A427" s="191" t="s">
        <v>337</v>
      </c>
      <c r="B427" s="13" t="s">
        <v>63</v>
      </c>
      <c r="C427" s="487" t="s">
        <v>78</v>
      </c>
      <c r="D427" s="15" t="s">
        <v>29</v>
      </c>
      <c r="E427" s="164" t="s">
        <v>1537</v>
      </c>
      <c r="F427" s="142" t="s">
        <v>27</v>
      </c>
      <c r="G427" s="145" t="s">
        <v>280</v>
      </c>
      <c r="H427" s="16">
        <v>75000</v>
      </c>
      <c r="I427" s="413">
        <v>75000</v>
      </c>
      <c r="J427" s="143">
        <v>56250</v>
      </c>
      <c r="L427" s="191"/>
      <c r="M427" s="191"/>
    </row>
    <row r="428" spans="1:14">
      <c r="A428" s="191" t="s">
        <v>337</v>
      </c>
      <c r="B428" s="13" t="s">
        <v>34</v>
      </c>
      <c r="C428" s="487" t="s">
        <v>823</v>
      </c>
      <c r="D428" s="15" t="s">
        <v>29</v>
      </c>
      <c r="E428" s="164" t="s">
        <v>1537</v>
      </c>
      <c r="F428" s="142" t="s">
        <v>27</v>
      </c>
      <c r="G428" s="145" t="s">
        <v>280</v>
      </c>
      <c r="H428" s="16">
        <v>335000</v>
      </c>
      <c r="I428" s="413">
        <v>335000</v>
      </c>
      <c r="J428" s="143">
        <v>251250</v>
      </c>
      <c r="L428" s="191"/>
      <c r="M428" s="191"/>
    </row>
    <row r="429" spans="1:14">
      <c r="A429" s="191" t="s">
        <v>337</v>
      </c>
      <c r="B429" s="13" t="s">
        <v>9</v>
      </c>
      <c r="C429" s="487" t="s">
        <v>10</v>
      </c>
      <c r="D429" s="15" t="s">
        <v>29</v>
      </c>
      <c r="E429" s="164" t="s">
        <v>1537</v>
      </c>
      <c r="F429" s="142" t="s">
        <v>27</v>
      </c>
      <c r="G429" s="145" t="s">
        <v>280</v>
      </c>
      <c r="H429" s="16">
        <v>1525000</v>
      </c>
      <c r="I429" s="413">
        <v>1525000</v>
      </c>
      <c r="J429" s="143">
        <v>640000</v>
      </c>
      <c r="L429" s="191"/>
      <c r="M429" s="191"/>
    </row>
    <row r="430" spans="1:14">
      <c r="A430" s="191" t="s">
        <v>337</v>
      </c>
      <c r="B430" s="13" t="s">
        <v>11</v>
      </c>
      <c r="C430" s="487" t="s">
        <v>12</v>
      </c>
      <c r="D430" s="15" t="s">
        <v>29</v>
      </c>
      <c r="E430" s="164" t="s">
        <v>1537</v>
      </c>
      <c r="F430" s="142" t="s">
        <v>27</v>
      </c>
      <c r="G430" s="145" t="s">
        <v>280</v>
      </c>
      <c r="H430" s="16">
        <v>18000000</v>
      </c>
      <c r="I430" s="413">
        <v>20373000</v>
      </c>
      <c r="J430" s="143">
        <v>1134000</v>
      </c>
      <c r="L430" s="191"/>
      <c r="M430" s="191"/>
    </row>
    <row r="431" spans="1:14">
      <c r="A431" s="191" t="s">
        <v>337</v>
      </c>
      <c r="B431" s="13" t="s">
        <v>17</v>
      </c>
      <c r="C431" s="487" t="s">
        <v>18</v>
      </c>
      <c r="D431" s="15" t="s">
        <v>29</v>
      </c>
      <c r="E431" s="164" t="s">
        <v>1537</v>
      </c>
      <c r="F431" s="142" t="s">
        <v>27</v>
      </c>
      <c r="G431" s="145" t="s">
        <v>280</v>
      </c>
      <c r="H431" s="16">
        <v>1067500</v>
      </c>
      <c r="I431" s="413">
        <v>1067500</v>
      </c>
      <c r="J431" s="143">
        <v>320000</v>
      </c>
      <c r="L431" s="191"/>
      <c r="M431" s="191"/>
    </row>
    <row r="432" spans="1:14">
      <c r="A432" s="191" t="s">
        <v>337</v>
      </c>
      <c r="B432" s="13" t="s">
        <v>19</v>
      </c>
      <c r="C432" s="487" t="s">
        <v>20</v>
      </c>
      <c r="D432" s="15" t="s">
        <v>29</v>
      </c>
      <c r="E432" s="164" t="s">
        <v>1537</v>
      </c>
      <c r="F432" s="142" t="s">
        <v>27</v>
      </c>
      <c r="G432" s="145" t="s">
        <v>280</v>
      </c>
      <c r="H432" s="16">
        <v>50000</v>
      </c>
      <c r="I432" s="413">
        <v>50000</v>
      </c>
      <c r="J432" s="143">
        <v>37500</v>
      </c>
      <c r="L432" s="191"/>
      <c r="M432" s="191"/>
    </row>
    <row r="433" spans="1:14">
      <c r="A433" s="191" t="s">
        <v>337</v>
      </c>
      <c r="B433" s="13" t="s">
        <v>136</v>
      </c>
      <c r="C433" s="487" t="s">
        <v>137</v>
      </c>
      <c r="D433" s="15" t="s">
        <v>29</v>
      </c>
      <c r="E433" s="164" t="s">
        <v>1537</v>
      </c>
      <c r="F433" s="142" t="s">
        <v>27</v>
      </c>
      <c r="G433" s="145" t="s">
        <v>280</v>
      </c>
      <c r="H433" s="16">
        <v>4000000</v>
      </c>
      <c r="I433" s="413">
        <v>4000000</v>
      </c>
      <c r="J433" s="143">
        <v>0</v>
      </c>
      <c r="L433" s="191"/>
      <c r="M433" s="191"/>
    </row>
    <row r="434" spans="1:14" s="14" customFormat="1">
      <c r="A434" s="191" t="s">
        <v>337</v>
      </c>
      <c r="B434" s="13" t="s">
        <v>37</v>
      </c>
      <c r="C434" s="487" t="s">
        <v>38</v>
      </c>
      <c r="D434" s="15" t="s">
        <v>29</v>
      </c>
      <c r="E434" s="164" t="s">
        <v>1537</v>
      </c>
      <c r="F434" s="142" t="s">
        <v>27</v>
      </c>
      <c r="G434" s="145" t="s">
        <v>280</v>
      </c>
      <c r="H434" s="16">
        <v>25000</v>
      </c>
      <c r="I434" s="413">
        <v>25000</v>
      </c>
      <c r="J434" s="143">
        <v>18750</v>
      </c>
      <c r="K434" s="144"/>
      <c r="L434" s="191"/>
      <c r="M434" s="191"/>
      <c r="N434" s="13"/>
    </row>
    <row r="435" spans="1:14">
      <c r="A435" s="191" t="s">
        <v>337</v>
      </c>
      <c r="B435" s="13" t="s">
        <v>194</v>
      </c>
      <c r="C435" s="487" t="s">
        <v>195</v>
      </c>
      <c r="D435" s="15" t="s">
        <v>29</v>
      </c>
      <c r="E435" s="164" t="s">
        <v>1537</v>
      </c>
      <c r="F435" s="142" t="s">
        <v>27</v>
      </c>
      <c r="G435" s="145" t="s">
        <v>280</v>
      </c>
      <c r="H435" s="16">
        <v>2000000</v>
      </c>
      <c r="I435" s="413">
        <v>2000000</v>
      </c>
      <c r="J435" s="143">
        <v>0</v>
      </c>
      <c r="L435" s="191"/>
      <c r="M435" s="191"/>
    </row>
    <row r="436" spans="1:14">
      <c r="A436" s="191" t="s">
        <v>337</v>
      </c>
      <c r="B436" s="13" t="s">
        <v>240</v>
      </c>
      <c r="C436" s="486" t="s">
        <v>332</v>
      </c>
      <c r="G436" s="145"/>
      <c r="H436" s="25">
        <f>SUM(H422:H435)</f>
        <v>30000000</v>
      </c>
      <c r="I436" s="414">
        <f>SUM(I422:I435)</f>
        <v>32373000</v>
      </c>
      <c r="J436" s="25">
        <f>SUM(J422:J435)</f>
        <v>3159000</v>
      </c>
      <c r="L436" s="191"/>
      <c r="M436" s="191"/>
    </row>
    <row r="437" spans="1:14" s="14" customFormat="1">
      <c r="A437" s="191" t="s">
        <v>587</v>
      </c>
      <c r="B437" s="13" t="s">
        <v>240</v>
      </c>
      <c r="C437" s="485" t="s">
        <v>341</v>
      </c>
      <c r="D437" s="15"/>
      <c r="E437" s="44"/>
      <c r="F437" s="142"/>
      <c r="G437" s="145"/>
      <c r="H437" s="16"/>
      <c r="I437" s="413"/>
      <c r="J437" s="143"/>
      <c r="K437" s="144"/>
      <c r="L437" s="191"/>
      <c r="M437" s="191"/>
      <c r="N437" s="13"/>
    </row>
    <row r="438" spans="1:14">
      <c r="A438" s="191" t="s">
        <v>587</v>
      </c>
      <c r="B438" s="13" t="s">
        <v>24</v>
      </c>
      <c r="C438" s="486" t="s">
        <v>306</v>
      </c>
      <c r="D438" s="119" t="s">
        <v>1</v>
      </c>
      <c r="E438" s="164" t="s">
        <v>1537</v>
      </c>
      <c r="F438" s="142" t="s">
        <v>27</v>
      </c>
      <c r="G438" s="145" t="s">
        <v>280</v>
      </c>
      <c r="H438" s="25">
        <v>34772360</v>
      </c>
      <c r="I438" s="414">
        <v>30772000</v>
      </c>
      <c r="J438" s="146">
        <v>16048832</v>
      </c>
      <c r="L438" s="191"/>
      <c r="M438" s="191"/>
    </row>
    <row r="439" spans="1:14">
      <c r="A439" s="191" t="s">
        <v>587</v>
      </c>
      <c r="B439" s="13" t="s">
        <v>2</v>
      </c>
      <c r="C439" s="487" t="s">
        <v>62</v>
      </c>
      <c r="D439" s="15" t="s">
        <v>339</v>
      </c>
      <c r="E439" s="164" t="s">
        <v>1537</v>
      </c>
      <c r="F439" s="142" t="s">
        <v>27</v>
      </c>
      <c r="G439" s="145" t="s">
        <v>280</v>
      </c>
      <c r="H439" s="16">
        <v>285000</v>
      </c>
      <c r="I439" s="413">
        <v>285000</v>
      </c>
      <c r="J439" s="143">
        <v>213750</v>
      </c>
      <c r="K439" s="13"/>
      <c r="L439" s="191"/>
      <c r="M439" s="191"/>
    </row>
    <row r="440" spans="1:14">
      <c r="A440" s="191" t="s">
        <v>587</v>
      </c>
      <c r="B440" s="13" t="s">
        <v>3</v>
      </c>
      <c r="C440" s="487" t="s">
        <v>4</v>
      </c>
      <c r="D440" s="15" t="s">
        <v>339</v>
      </c>
      <c r="E440" s="164" t="s">
        <v>1537</v>
      </c>
      <c r="F440" s="142" t="s">
        <v>27</v>
      </c>
      <c r="G440" s="145" t="s">
        <v>280</v>
      </c>
      <c r="H440" s="16">
        <v>200000</v>
      </c>
      <c r="I440" s="413">
        <v>200000</v>
      </c>
      <c r="J440" s="143">
        <v>150000</v>
      </c>
      <c r="K440" s="13"/>
      <c r="L440" s="191"/>
      <c r="M440" s="191"/>
    </row>
    <row r="441" spans="1:14">
      <c r="A441" s="191" t="s">
        <v>587</v>
      </c>
      <c r="B441" s="13" t="s">
        <v>111</v>
      </c>
      <c r="C441" s="487" t="s">
        <v>112</v>
      </c>
      <c r="D441" s="15" t="s">
        <v>339</v>
      </c>
      <c r="E441" s="164" t="s">
        <v>1537</v>
      </c>
      <c r="F441" s="142" t="s">
        <v>27</v>
      </c>
      <c r="G441" s="145" t="s">
        <v>280</v>
      </c>
      <c r="H441" s="16">
        <v>1921000</v>
      </c>
      <c r="I441" s="413">
        <v>1921000</v>
      </c>
      <c r="J441" s="143">
        <v>247500</v>
      </c>
      <c r="K441" s="13"/>
      <c r="L441" s="191"/>
      <c r="M441" s="191"/>
    </row>
    <row r="442" spans="1:14">
      <c r="A442" s="191" t="s">
        <v>587</v>
      </c>
      <c r="B442" s="13" t="s">
        <v>32</v>
      </c>
      <c r="C442" s="487" t="s">
        <v>33</v>
      </c>
      <c r="D442" s="15" t="s">
        <v>339</v>
      </c>
      <c r="E442" s="164" t="s">
        <v>1537</v>
      </c>
      <c r="F442" s="142" t="s">
        <v>27</v>
      </c>
      <c r="G442" s="145" t="s">
        <v>280</v>
      </c>
      <c r="H442" s="16">
        <v>2628000</v>
      </c>
      <c r="I442" s="413">
        <v>2628000</v>
      </c>
      <c r="J442" s="143">
        <v>2450000</v>
      </c>
      <c r="K442" s="13"/>
      <c r="L442" s="191"/>
      <c r="M442" s="191"/>
    </row>
    <row r="443" spans="1:14">
      <c r="A443" s="191" t="s">
        <v>587</v>
      </c>
      <c r="B443" s="13" t="s">
        <v>9</v>
      </c>
      <c r="C443" s="487" t="s">
        <v>10</v>
      </c>
      <c r="D443" s="15" t="s">
        <v>339</v>
      </c>
      <c r="E443" s="164" t="s">
        <v>1537</v>
      </c>
      <c r="F443" s="142" t="s">
        <v>27</v>
      </c>
      <c r="G443" s="145" t="s">
        <v>280</v>
      </c>
      <c r="H443" s="16">
        <v>200000</v>
      </c>
      <c r="I443" s="413">
        <v>200000</v>
      </c>
      <c r="J443" s="143">
        <v>150000</v>
      </c>
      <c r="K443" s="13"/>
      <c r="L443" s="191"/>
      <c r="M443" s="191"/>
    </row>
    <row r="444" spans="1:14">
      <c r="A444" s="191" t="s">
        <v>587</v>
      </c>
      <c r="B444" s="13" t="s">
        <v>13</v>
      </c>
      <c r="C444" s="487" t="s">
        <v>14</v>
      </c>
      <c r="D444" s="15" t="s">
        <v>339</v>
      </c>
      <c r="E444" s="164" t="s">
        <v>1537</v>
      </c>
      <c r="F444" s="142" t="s">
        <v>27</v>
      </c>
      <c r="G444" s="145" t="s">
        <v>280</v>
      </c>
      <c r="H444" s="16">
        <f>1500000-154000</f>
        <v>1346000</v>
      </c>
      <c r="I444" s="413">
        <v>1500000</v>
      </c>
      <c r="J444" s="143">
        <v>0</v>
      </c>
      <c r="K444" s="13"/>
      <c r="L444" s="191"/>
      <c r="M444" s="191"/>
    </row>
    <row r="445" spans="1:14">
      <c r="A445" s="191" t="s">
        <v>587</v>
      </c>
      <c r="B445" s="13" t="s">
        <v>15</v>
      </c>
      <c r="C445" s="487" t="s">
        <v>486</v>
      </c>
      <c r="D445" s="15" t="s">
        <v>339</v>
      </c>
      <c r="E445" s="164" t="s">
        <v>1537</v>
      </c>
      <c r="F445" s="142" t="s">
        <v>27</v>
      </c>
      <c r="G445" s="145" t="s">
        <v>280</v>
      </c>
      <c r="H445" s="16">
        <v>375000</v>
      </c>
      <c r="I445" s="413">
        <v>375000</v>
      </c>
      <c r="J445" s="143">
        <v>281250</v>
      </c>
      <c r="K445" s="13"/>
      <c r="L445" s="191"/>
      <c r="M445" s="191"/>
    </row>
    <row r="446" spans="1:14">
      <c r="A446" s="191" t="s">
        <v>587</v>
      </c>
      <c r="B446" s="13" t="s">
        <v>17</v>
      </c>
      <c r="C446" s="487" t="s">
        <v>18</v>
      </c>
      <c r="D446" s="15" t="s">
        <v>339</v>
      </c>
      <c r="E446" s="164" t="s">
        <v>1537</v>
      </c>
      <c r="F446" s="142" t="s">
        <v>27</v>
      </c>
      <c r="G446" s="145" t="s">
        <v>280</v>
      </c>
      <c r="H446" s="16">
        <v>290000</v>
      </c>
      <c r="I446" s="413">
        <v>290000</v>
      </c>
      <c r="J446" s="143">
        <v>217500</v>
      </c>
      <c r="K446" s="13"/>
      <c r="L446" s="191"/>
      <c r="M446" s="191"/>
    </row>
    <row r="447" spans="1:14" s="14" customFormat="1">
      <c r="A447" s="191" t="s">
        <v>587</v>
      </c>
      <c r="B447" s="13" t="s">
        <v>19</v>
      </c>
      <c r="C447" s="487" t="s">
        <v>20</v>
      </c>
      <c r="D447" s="15" t="s">
        <v>339</v>
      </c>
      <c r="E447" s="164" t="s">
        <v>1537</v>
      </c>
      <c r="F447" s="142" t="s">
        <v>27</v>
      </c>
      <c r="G447" s="145" t="s">
        <v>280</v>
      </c>
      <c r="H447" s="16">
        <v>15000</v>
      </c>
      <c r="I447" s="413">
        <v>15000</v>
      </c>
      <c r="J447" s="143">
        <v>11250</v>
      </c>
      <c r="K447" s="13"/>
      <c r="L447" s="191"/>
      <c r="M447" s="191"/>
      <c r="N447" s="13"/>
    </row>
    <row r="448" spans="1:14">
      <c r="A448" s="191" t="s">
        <v>587</v>
      </c>
      <c r="B448" s="13" t="s">
        <v>22</v>
      </c>
      <c r="C448" s="487" t="s">
        <v>23</v>
      </c>
      <c r="D448" s="15" t="s">
        <v>339</v>
      </c>
      <c r="E448" s="164" t="s">
        <v>1537</v>
      </c>
      <c r="F448" s="142" t="s">
        <v>27</v>
      </c>
      <c r="G448" s="145" t="s">
        <v>280</v>
      </c>
      <c r="H448" s="16">
        <v>500000</v>
      </c>
      <c r="I448" s="413">
        <v>500000</v>
      </c>
      <c r="J448" s="143">
        <v>183750</v>
      </c>
      <c r="K448" s="13"/>
      <c r="L448" s="191"/>
      <c r="M448" s="191"/>
    </row>
    <row r="449" spans="1:14">
      <c r="A449" s="191" t="s">
        <v>587</v>
      </c>
      <c r="B449" s="13" t="s">
        <v>37</v>
      </c>
      <c r="C449" s="487" t="s">
        <v>38</v>
      </c>
      <c r="D449" s="15" t="s">
        <v>339</v>
      </c>
      <c r="E449" s="164" t="s">
        <v>1537</v>
      </c>
      <c r="F449" s="142" t="s">
        <v>27</v>
      </c>
      <c r="G449" s="145" t="s">
        <v>280</v>
      </c>
      <c r="H449" s="16">
        <v>240000</v>
      </c>
      <c r="I449" s="413">
        <v>240000</v>
      </c>
      <c r="J449" s="143">
        <v>120000</v>
      </c>
      <c r="K449" s="13"/>
      <c r="L449" s="191"/>
      <c r="M449" s="191"/>
    </row>
    <row r="450" spans="1:14">
      <c r="A450" s="191" t="s">
        <v>587</v>
      </c>
      <c r="B450" s="13" t="s">
        <v>240</v>
      </c>
      <c r="C450" s="486" t="s">
        <v>332</v>
      </c>
      <c r="G450" s="145"/>
      <c r="H450" s="25">
        <f>SUM(H439:H449)</f>
        <v>8000000</v>
      </c>
      <c r="I450" s="414">
        <f>SUM(I439:I449)</f>
        <v>8154000</v>
      </c>
      <c r="J450" s="25">
        <f>SUM(J439:J449)</f>
        <v>4025000</v>
      </c>
      <c r="K450" s="13"/>
      <c r="L450" s="191"/>
      <c r="M450" s="191"/>
    </row>
    <row r="451" spans="1:14">
      <c r="A451" s="191" t="s">
        <v>515</v>
      </c>
      <c r="B451" s="13" t="s">
        <v>240</v>
      </c>
      <c r="C451" s="485" t="s">
        <v>536</v>
      </c>
      <c r="G451" s="145"/>
      <c r="K451" s="13"/>
      <c r="L451" s="191"/>
      <c r="M451" s="191"/>
    </row>
    <row r="452" spans="1:14">
      <c r="A452" s="191" t="s">
        <v>515</v>
      </c>
      <c r="B452" s="13" t="s">
        <v>24</v>
      </c>
      <c r="C452" s="486" t="s">
        <v>306</v>
      </c>
      <c r="D452" s="119" t="s">
        <v>1</v>
      </c>
      <c r="E452" s="164" t="s">
        <v>1537</v>
      </c>
      <c r="F452" s="142" t="s">
        <v>376</v>
      </c>
      <c r="G452" s="145" t="s">
        <v>280</v>
      </c>
      <c r="H452" s="25">
        <v>56843520</v>
      </c>
      <c r="I452" s="414">
        <v>50304000</v>
      </c>
      <c r="J452" s="146">
        <v>33073058</v>
      </c>
      <c r="L452" s="191"/>
      <c r="M452" s="191"/>
    </row>
    <row r="453" spans="1:14">
      <c r="A453" s="191" t="s">
        <v>515</v>
      </c>
      <c r="B453" s="13" t="s">
        <v>2</v>
      </c>
      <c r="C453" s="487" t="s">
        <v>62</v>
      </c>
      <c r="D453" s="15">
        <v>70820</v>
      </c>
      <c r="E453" s="164" t="s">
        <v>1537</v>
      </c>
      <c r="F453" s="142" t="s">
        <v>376</v>
      </c>
      <c r="G453" s="145" t="s">
        <v>280</v>
      </c>
      <c r="H453" s="16">
        <v>2700000</v>
      </c>
      <c r="I453" s="413">
        <v>2700000</v>
      </c>
      <c r="J453" s="143">
        <v>20000</v>
      </c>
      <c r="L453" s="191"/>
      <c r="M453" s="191"/>
    </row>
    <row r="454" spans="1:14">
      <c r="A454" s="191" t="s">
        <v>515</v>
      </c>
      <c r="B454" s="13" t="s">
        <v>3</v>
      </c>
      <c r="C454" s="487" t="s">
        <v>4</v>
      </c>
      <c r="D454" s="15">
        <v>70820</v>
      </c>
      <c r="E454" s="164" t="s">
        <v>1537</v>
      </c>
      <c r="F454" s="142" t="s">
        <v>376</v>
      </c>
      <c r="G454" s="145" t="s">
        <v>280</v>
      </c>
      <c r="H454" s="16">
        <v>600000</v>
      </c>
      <c r="I454" s="413">
        <v>600000</v>
      </c>
      <c r="J454" s="143">
        <v>300000</v>
      </c>
      <c r="L454" s="191"/>
      <c r="M454" s="191"/>
    </row>
    <row r="455" spans="1:14">
      <c r="A455" s="191" t="s">
        <v>515</v>
      </c>
      <c r="B455" s="13" t="s">
        <v>52</v>
      </c>
      <c r="C455" s="487" t="s">
        <v>514</v>
      </c>
      <c r="D455" s="15">
        <v>70820</v>
      </c>
      <c r="E455" s="164" t="s">
        <v>1537</v>
      </c>
      <c r="F455" s="142" t="s">
        <v>376</v>
      </c>
      <c r="G455" s="145" t="s">
        <v>280</v>
      </c>
      <c r="H455" s="16">
        <v>1000000</v>
      </c>
      <c r="I455" s="413">
        <v>1000000</v>
      </c>
      <c r="J455" s="143">
        <v>100000</v>
      </c>
      <c r="L455" s="191"/>
      <c r="M455" s="191"/>
    </row>
    <row r="456" spans="1:14">
      <c r="A456" s="191" t="s">
        <v>515</v>
      </c>
      <c r="B456" s="13" t="s">
        <v>32</v>
      </c>
      <c r="C456" s="487" t="s">
        <v>490</v>
      </c>
      <c r="D456" s="15">
        <v>70820</v>
      </c>
      <c r="E456" s="164" t="s">
        <v>1537</v>
      </c>
      <c r="F456" s="142" t="s">
        <v>376</v>
      </c>
      <c r="G456" s="145" t="s">
        <v>280</v>
      </c>
      <c r="H456" s="16">
        <v>300000</v>
      </c>
      <c r="I456" s="413">
        <v>300000</v>
      </c>
      <c r="J456" s="143">
        <v>150000</v>
      </c>
      <c r="L456" s="191"/>
      <c r="M456" s="191"/>
    </row>
    <row r="457" spans="1:14">
      <c r="A457" s="191" t="s">
        <v>515</v>
      </c>
      <c r="B457" s="13" t="s">
        <v>7</v>
      </c>
      <c r="C457" s="487" t="s">
        <v>8</v>
      </c>
      <c r="D457" s="15">
        <v>70820</v>
      </c>
      <c r="E457" s="164" t="s">
        <v>1537</v>
      </c>
      <c r="F457" s="142" t="s">
        <v>376</v>
      </c>
      <c r="G457" s="145" t="s">
        <v>280</v>
      </c>
      <c r="H457" s="16">
        <v>100000</v>
      </c>
      <c r="I457" s="413">
        <v>100000</v>
      </c>
      <c r="J457" s="143">
        <v>75000</v>
      </c>
      <c r="L457" s="191"/>
      <c r="M457" s="191"/>
    </row>
    <row r="458" spans="1:14">
      <c r="A458" s="191" t="s">
        <v>515</v>
      </c>
      <c r="B458" s="13" t="s">
        <v>34</v>
      </c>
      <c r="C458" s="487" t="s">
        <v>823</v>
      </c>
      <c r="D458" s="15">
        <v>70820</v>
      </c>
      <c r="E458" s="164" t="s">
        <v>1537</v>
      </c>
      <c r="F458" s="142" t="s">
        <v>376</v>
      </c>
      <c r="G458" s="145" t="s">
        <v>280</v>
      </c>
      <c r="H458" s="16">
        <v>1000000</v>
      </c>
      <c r="I458" s="413">
        <v>1000000</v>
      </c>
      <c r="J458" s="143">
        <v>40000</v>
      </c>
      <c r="L458" s="191"/>
      <c r="M458" s="191"/>
    </row>
    <row r="459" spans="1:14">
      <c r="A459" s="191" t="s">
        <v>515</v>
      </c>
      <c r="B459" s="13" t="s">
        <v>13</v>
      </c>
      <c r="C459" s="487" t="s">
        <v>14</v>
      </c>
      <c r="D459" s="15">
        <v>70820</v>
      </c>
      <c r="E459" s="164" t="s">
        <v>1537</v>
      </c>
      <c r="F459" s="142" t="s">
        <v>376</v>
      </c>
      <c r="G459" s="145" t="s">
        <v>280</v>
      </c>
      <c r="H459" s="16">
        <f>1392000-42000</f>
        <v>1350000</v>
      </c>
      <c r="I459" s="413">
        <v>1392000</v>
      </c>
      <c r="J459" s="143">
        <v>723750</v>
      </c>
      <c r="L459" s="191"/>
      <c r="M459" s="191"/>
    </row>
    <row r="460" spans="1:14">
      <c r="A460" s="191" t="s">
        <v>515</v>
      </c>
      <c r="B460" s="13" t="s">
        <v>15</v>
      </c>
      <c r="C460" s="487" t="s">
        <v>486</v>
      </c>
      <c r="D460" s="15">
        <v>70820</v>
      </c>
      <c r="E460" s="164" t="s">
        <v>1537</v>
      </c>
      <c r="F460" s="142" t="s">
        <v>376</v>
      </c>
      <c r="G460" s="145" t="s">
        <v>280</v>
      </c>
      <c r="H460" s="16">
        <v>300000</v>
      </c>
      <c r="I460" s="413">
        <v>300000</v>
      </c>
      <c r="J460" s="143">
        <v>150000</v>
      </c>
      <c r="L460" s="191"/>
      <c r="M460" s="191"/>
    </row>
    <row r="461" spans="1:14" s="14" customFormat="1">
      <c r="A461" s="191" t="s">
        <v>515</v>
      </c>
      <c r="B461" s="13" t="s">
        <v>19</v>
      </c>
      <c r="C461" s="487" t="s">
        <v>20</v>
      </c>
      <c r="D461" s="15">
        <v>70820</v>
      </c>
      <c r="E461" s="164" t="s">
        <v>1537</v>
      </c>
      <c r="F461" s="142" t="s">
        <v>376</v>
      </c>
      <c r="G461" s="145" t="s">
        <v>280</v>
      </c>
      <c r="H461" s="16">
        <v>15000</v>
      </c>
      <c r="I461" s="413">
        <v>15000</v>
      </c>
      <c r="J461" s="143">
        <v>11250</v>
      </c>
      <c r="K461" s="144"/>
      <c r="L461" s="191"/>
      <c r="M461" s="191"/>
      <c r="N461" s="13"/>
    </row>
    <row r="462" spans="1:14">
      <c r="A462" s="191" t="s">
        <v>515</v>
      </c>
      <c r="B462" s="13" t="s">
        <v>37</v>
      </c>
      <c r="C462" s="487" t="s">
        <v>38</v>
      </c>
      <c r="D462" s="15">
        <v>70820</v>
      </c>
      <c r="E462" s="164" t="s">
        <v>1537</v>
      </c>
      <c r="F462" s="142" t="s">
        <v>376</v>
      </c>
      <c r="G462" s="145" t="s">
        <v>280</v>
      </c>
      <c r="H462" s="16">
        <v>235000</v>
      </c>
      <c r="I462" s="413">
        <v>235000</v>
      </c>
      <c r="J462" s="143">
        <v>117500</v>
      </c>
      <c r="L462" s="191"/>
      <c r="M462" s="191"/>
    </row>
    <row r="463" spans="1:14">
      <c r="A463" s="191" t="s">
        <v>515</v>
      </c>
      <c r="B463" s="13" t="s">
        <v>240</v>
      </c>
      <c r="C463" s="486" t="s">
        <v>332</v>
      </c>
      <c r="G463" s="145"/>
      <c r="H463" s="25">
        <f>SUM(H453:H462)</f>
        <v>7600000</v>
      </c>
      <c r="I463" s="414">
        <f>SUM(I453:I462)</f>
        <v>7642000</v>
      </c>
      <c r="J463" s="146">
        <f>SUM(J453:J462)</f>
        <v>1687500</v>
      </c>
      <c r="L463" s="191"/>
      <c r="M463" s="191"/>
    </row>
    <row r="464" spans="1:14">
      <c r="A464" s="191" t="s">
        <v>30</v>
      </c>
      <c r="B464" s="13" t="s">
        <v>240</v>
      </c>
      <c r="C464" s="485" t="s">
        <v>39</v>
      </c>
      <c r="G464" s="145"/>
      <c r="H464" s="25"/>
      <c r="I464" s="414"/>
      <c r="J464" s="146"/>
      <c r="K464" s="152"/>
      <c r="L464" s="191"/>
      <c r="M464" s="191"/>
    </row>
    <row r="465" spans="1:13">
      <c r="A465" s="191" t="s">
        <v>30</v>
      </c>
      <c r="B465" s="13" t="s">
        <v>24</v>
      </c>
      <c r="C465" s="486" t="s">
        <v>306</v>
      </c>
      <c r="D465" s="119" t="s">
        <v>1</v>
      </c>
      <c r="E465" s="164" t="s">
        <v>1537</v>
      </c>
      <c r="F465" s="142" t="s">
        <v>27</v>
      </c>
      <c r="G465" s="145" t="s">
        <v>280</v>
      </c>
      <c r="H465" s="25">
        <v>167712340</v>
      </c>
      <c r="I465" s="414">
        <v>148418000</v>
      </c>
      <c r="J465" s="146">
        <v>101741386</v>
      </c>
      <c r="K465" s="152"/>
      <c r="L465" s="191"/>
      <c r="M465" s="191"/>
    </row>
    <row r="466" spans="1:13">
      <c r="A466" s="191" t="s">
        <v>30</v>
      </c>
      <c r="B466" s="13" t="s">
        <v>25</v>
      </c>
      <c r="C466" s="487" t="s">
        <v>60</v>
      </c>
      <c r="D466" s="15" t="s">
        <v>31</v>
      </c>
      <c r="E466" s="164" t="s">
        <v>1537</v>
      </c>
      <c r="F466" s="142" t="s">
        <v>27</v>
      </c>
      <c r="G466" s="145" t="s">
        <v>280</v>
      </c>
      <c r="H466" s="16">
        <v>1750000</v>
      </c>
      <c r="I466" s="413">
        <v>1750000</v>
      </c>
      <c r="J466" s="143">
        <v>875000</v>
      </c>
      <c r="L466" s="191"/>
      <c r="M466" s="191"/>
    </row>
    <row r="467" spans="1:13">
      <c r="A467" s="191" t="s">
        <v>30</v>
      </c>
      <c r="B467" s="13" t="s">
        <v>3</v>
      </c>
      <c r="C467" s="487" t="s">
        <v>4</v>
      </c>
      <c r="D467" s="15" t="s">
        <v>31</v>
      </c>
      <c r="E467" s="164" t="s">
        <v>1537</v>
      </c>
      <c r="F467" s="142" t="s">
        <v>27</v>
      </c>
      <c r="G467" s="145" t="s">
        <v>280</v>
      </c>
      <c r="H467" s="16">
        <v>5000000</v>
      </c>
      <c r="I467" s="413">
        <v>6000000</v>
      </c>
      <c r="J467" s="143">
        <v>1000000</v>
      </c>
      <c r="L467" s="191"/>
      <c r="M467" s="191"/>
    </row>
    <row r="468" spans="1:13">
      <c r="A468" s="191" t="s">
        <v>30</v>
      </c>
      <c r="B468" s="13" t="s">
        <v>32</v>
      </c>
      <c r="C468" s="487" t="s">
        <v>33</v>
      </c>
      <c r="D468" s="15" t="s">
        <v>31</v>
      </c>
      <c r="E468" s="164" t="s">
        <v>1537</v>
      </c>
      <c r="F468" s="142" t="s">
        <v>27</v>
      </c>
      <c r="G468" s="145" t="s">
        <v>280</v>
      </c>
      <c r="H468" s="16">
        <v>5100000</v>
      </c>
      <c r="I468" s="413">
        <v>6100000</v>
      </c>
      <c r="J468" s="143">
        <v>3125000</v>
      </c>
      <c r="L468" s="191"/>
      <c r="M468" s="191"/>
    </row>
    <row r="469" spans="1:13">
      <c r="A469" s="191" t="s">
        <v>30</v>
      </c>
      <c r="B469" s="13" t="s">
        <v>34</v>
      </c>
      <c r="C469" s="487" t="s">
        <v>823</v>
      </c>
      <c r="D469" s="15" t="s">
        <v>31</v>
      </c>
      <c r="E469" s="164" t="s">
        <v>1537</v>
      </c>
      <c r="F469" s="142" t="s">
        <v>27</v>
      </c>
      <c r="G469" s="145" t="s">
        <v>280</v>
      </c>
      <c r="H469" s="16">
        <v>1000000</v>
      </c>
      <c r="I469" s="413">
        <v>1000000</v>
      </c>
      <c r="J469" s="143">
        <v>500000</v>
      </c>
      <c r="L469" s="191"/>
      <c r="M469" s="191"/>
    </row>
    <row r="470" spans="1:13">
      <c r="A470" s="191" t="s">
        <v>30</v>
      </c>
      <c r="B470" s="13" t="s">
        <v>9</v>
      </c>
      <c r="C470" s="487" t="s">
        <v>10</v>
      </c>
      <c r="D470" s="15" t="s">
        <v>31</v>
      </c>
      <c r="E470" s="164" t="s">
        <v>1537</v>
      </c>
      <c r="F470" s="142" t="s">
        <v>27</v>
      </c>
      <c r="G470" s="145" t="s">
        <v>280</v>
      </c>
      <c r="H470" s="16">
        <v>500000</v>
      </c>
      <c r="I470" s="413">
        <v>500000</v>
      </c>
      <c r="J470" s="143">
        <v>275000</v>
      </c>
      <c r="L470" s="191"/>
      <c r="M470" s="191"/>
    </row>
    <row r="471" spans="1:13">
      <c r="A471" s="191" t="s">
        <v>30</v>
      </c>
      <c r="B471" s="13" t="s">
        <v>35</v>
      </c>
      <c r="C471" s="487" t="s">
        <v>36</v>
      </c>
      <c r="D471" s="15" t="s">
        <v>31</v>
      </c>
      <c r="E471" s="164" t="s">
        <v>1537</v>
      </c>
      <c r="F471" s="142" t="s">
        <v>27</v>
      </c>
      <c r="G471" s="145" t="s">
        <v>280</v>
      </c>
      <c r="H471" s="16">
        <v>150000</v>
      </c>
      <c r="I471" s="413">
        <v>150000</v>
      </c>
      <c r="J471" s="143">
        <v>112500</v>
      </c>
      <c r="L471" s="191"/>
      <c r="M471" s="191"/>
    </row>
    <row r="472" spans="1:13">
      <c r="A472" s="191" t="s">
        <v>30</v>
      </c>
      <c r="B472" s="13" t="s">
        <v>161</v>
      </c>
      <c r="C472" s="487" t="s">
        <v>162</v>
      </c>
      <c r="D472" s="15" t="s">
        <v>31</v>
      </c>
      <c r="E472" s="164" t="s">
        <v>1537</v>
      </c>
      <c r="F472" s="142" t="s">
        <v>27</v>
      </c>
      <c r="G472" s="145" t="s">
        <v>280</v>
      </c>
      <c r="H472" s="16">
        <v>0</v>
      </c>
      <c r="I472" s="413">
        <v>1000000</v>
      </c>
      <c r="J472" s="143">
        <v>750000</v>
      </c>
      <c r="L472" s="191"/>
      <c r="M472" s="191"/>
    </row>
    <row r="473" spans="1:13">
      <c r="A473" s="191" t="s">
        <v>30</v>
      </c>
      <c r="B473" s="13" t="s">
        <v>15</v>
      </c>
      <c r="C473" s="487" t="s">
        <v>486</v>
      </c>
      <c r="D473" s="15" t="s">
        <v>31</v>
      </c>
      <c r="E473" s="164" t="s">
        <v>1537</v>
      </c>
      <c r="F473" s="142" t="s">
        <v>27</v>
      </c>
      <c r="G473" s="145" t="s">
        <v>280</v>
      </c>
      <c r="H473" s="16">
        <v>1200000</v>
      </c>
      <c r="I473" s="413">
        <v>1200000</v>
      </c>
      <c r="J473" s="143">
        <v>850000</v>
      </c>
      <c r="L473" s="191"/>
      <c r="M473" s="191"/>
    </row>
    <row r="474" spans="1:13">
      <c r="A474" s="191" t="s">
        <v>30</v>
      </c>
      <c r="B474" s="13" t="s">
        <v>17</v>
      </c>
      <c r="C474" s="487" t="s">
        <v>18</v>
      </c>
      <c r="D474" s="15" t="s">
        <v>31</v>
      </c>
      <c r="E474" s="164" t="s">
        <v>1537</v>
      </c>
      <c r="F474" s="142" t="s">
        <v>27</v>
      </c>
      <c r="G474" s="145" t="s">
        <v>280</v>
      </c>
      <c r="H474" s="16">
        <v>800000</v>
      </c>
      <c r="I474" s="413">
        <v>800000</v>
      </c>
      <c r="J474" s="143">
        <v>500000</v>
      </c>
      <c r="L474" s="191"/>
      <c r="M474" s="191"/>
    </row>
    <row r="475" spans="1:13">
      <c r="A475" s="191" t="s">
        <v>30</v>
      </c>
      <c r="B475" s="13" t="s">
        <v>19</v>
      </c>
      <c r="C475" s="487" t="s">
        <v>20</v>
      </c>
      <c r="D475" s="15" t="s">
        <v>31</v>
      </c>
      <c r="E475" s="164" t="s">
        <v>1537</v>
      </c>
      <c r="F475" s="142" t="s">
        <v>27</v>
      </c>
      <c r="G475" s="145" t="s">
        <v>280</v>
      </c>
      <c r="H475" s="16">
        <v>50000</v>
      </c>
      <c r="I475" s="413">
        <v>50000</v>
      </c>
      <c r="J475" s="143">
        <v>37500</v>
      </c>
      <c r="L475" s="191"/>
      <c r="M475" s="191"/>
    </row>
    <row r="476" spans="1:13">
      <c r="A476" s="191" t="s">
        <v>30</v>
      </c>
      <c r="B476" s="13" t="s">
        <v>37</v>
      </c>
      <c r="C476" s="487" t="s">
        <v>38</v>
      </c>
      <c r="D476" s="15" t="s">
        <v>31</v>
      </c>
      <c r="E476" s="164" t="s">
        <v>1537</v>
      </c>
      <c r="F476" s="142" t="s">
        <v>27</v>
      </c>
      <c r="G476" s="145" t="s">
        <v>280</v>
      </c>
      <c r="H476" s="16">
        <v>1100000</v>
      </c>
      <c r="I476" s="413">
        <v>100000</v>
      </c>
      <c r="J476" s="143">
        <v>75000</v>
      </c>
      <c r="L476" s="191"/>
      <c r="M476" s="191"/>
    </row>
    <row r="477" spans="1:13">
      <c r="A477" s="191" t="s">
        <v>30</v>
      </c>
      <c r="B477" s="13" t="s">
        <v>240</v>
      </c>
      <c r="C477" s="486" t="s">
        <v>332</v>
      </c>
      <c r="G477" s="145"/>
      <c r="H477" s="25">
        <f>SUM(H466:H476)</f>
        <v>16650000</v>
      </c>
      <c r="I477" s="414">
        <f>SUM(I466:I476)</f>
        <v>18650000</v>
      </c>
      <c r="J477" s="146">
        <f>SUM(J466:J476)</f>
        <v>8100000</v>
      </c>
      <c r="K477" s="152"/>
      <c r="L477" s="191"/>
      <c r="M477" s="191"/>
    </row>
    <row r="478" spans="1:13">
      <c r="A478" s="191" t="s">
        <v>423</v>
      </c>
      <c r="B478" s="13" t="s">
        <v>240</v>
      </c>
      <c r="C478" s="485" t="s">
        <v>424</v>
      </c>
      <c r="L478" s="191"/>
      <c r="M478" s="191"/>
    </row>
    <row r="479" spans="1:13">
      <c r="A479" s="191" t="s">
        <v>423</v>
      </c>
      <c r="B479" s="13" t="s">
        <v>24</v>
      </c>
      <c r="C479" s="486" t="s">
        <v>306</v>
      </c>
      <c r="D479" s="119" t="s">
        <v>1</v>
      </c>
      <c r="E479" s="164" t="s">
        <v>1537</v>
      </c>
      <c r="F479" s="142" t="s">
        <v>27</v>
      </c>
      <c r="G479" s="145" t="s">
        <v>280</v>
      </c>
      <c r="H479" s="25">
        <v>291576160</v>
      </c>
      <c r="I479" s="414">
        <v>258032000</v>
      </c>
      <c r="J479" s="146">
        <v>157642675</v>
      </c>
      <c r="L479" s="191"/>
      <c r="M479" s="191"/>
    </row>
    <row r="480" spans="1:13">
      <c r="A480" s="191" t="s">
        <v>423</v>
      </c>
      <c r="B480" s="13" t="s">
        <v>25</v>
      </c>
      <c r="C480" s="487" t="s">
        <v>60</v>
      </c>
      <c r="D480" s="15" t="s">
        <v>1</v>
      </c>
      <c r="E480" s="164" t="s">
        <v>1537</v>
      </c>
      <c r="F480" s="142" t="s">
        <v>27</v>
      </c>
      <c r="G480" s="145" t="s">
        <v>280</v>
      </c>
      <c r="H480" s="16">
        <v>5450000</v>
      </c>
      <c r="I480" s="413">
        <v>1000000</v>
      </c>
      <c r="J480" s="143">
        <v>750000</v>
      </c>
      <c r="L480" s="191"/>
      <c r="M480" s="191"/>
    </row>
    <row r="481" spans="1:14">
      <c r="A481" s="191" t="s">
        <v>423</v>
      </c>
      <c r="B481" s="13" t="s">
        <v>69</v>
      </c>
      <c r="C481" s="487" t="s">
        <v>97</v>
      </c>
      <c r="D481" s="15" t="s">
        <v>1</v>
      </c>
      <c r="E481" s="164" t="s">
        <v>1537</v>
      </c>
      <c r="F481" s="142" t="s">
        <v>27</v>
      </c>
      <c r="G481" s="145" t="s">
        <v>280</v>
      </c>
      <c r="H481" s="16">
        <v>500000</v>
      </c>
      <c r="I481" s="413">
        <v>1000000</v>
      </c>
      <c r="J481" s="143">
        <v>750000</v>
      </c>
      <c r="L481" s="191"/>
      <c r="M481" s="191"/>
    </row>
    <row r="482" spans="1:14">
      <c r="A482" s="191" t="s">
        <v>423</v>
      </c>
      <c r="B482" s="13" t="s">
        <v>425</v>
      </c>
      <c r="C482" s="487" t="s">
        <v>426</v>
      </c>
      <c r="D482" s="15" t="s">
        <v>1</v>
      </c>
      <c r="E482" s="164" t="s">
        <v>1537</v>
      </c>
      <c r="F482" s="142" t="s">
        <v>27</v>
      </c>
      <c r="G482" s="145" t="s">
        <v>280</v>
      </c>
      <c r="H482" s="16">
        <v>250000</v>
      </c>
      <c r="I482" s="413">
        <v>500000</v>
      </c>
      <c r="J482" s="143">
        <v>375000</v>
      </c>
      <c r="L482" s="191"/>
      <c r="M482" s="191"/>
    </row>
    <row r="483" spans="1:14">
      <c r="A483" s="191" t="s">
        <v>423</v>
      </c>
      <c r="B483" s="13" t="s">
        <v>100</v>
      </c>
      <c r="C483" s="487" t="s">
        <v>101</v>
      </c>
      <c r="D483" s="15" t="s">
        <v>1</v>
      </c>
      <c r="E483" s="164" t="s">
        <v>1537</v>
      </c>
      <c r="F483" s="142" t="s">
        <v>27</v>
      </c>
      <c r="G483" s="145" t="s">
        <v>280</v>
      </c>
      <c r="H483" s="16">
        <v>250000</v>
      </c>
      <c r="I483" s="413">
        <v>500000</v>
      </c>
      <c r="J483" s="143">
        <v>375000</v>
      </c>
      <c r="L483" s="191"/>
      <c r="M483" s="191"/>
    </row>
    <row r="484" spans="1:14">
      <c r="A484" s="191" t="s">
        <v>423</v>
      </c>
      <c r="B484" s="13" t="s">
        <v>3</v>
      </c>
      <c r="C484" s="487" t="s">
        <v>4</v>
      </c>
      <c r="D484" s="15" t="s">
        <v>1</v>
      </c>
      <c r="E484" s="164" t="s">
        <v>1537</v>
      </c>
      <c r="F484" s="142" t="s">
        <v>27</v>
      </c>
      <c r="G484" s="145" t="s">
        <v>280</v>
      </c>
      <c r="H484" s="16">
        <v>1250000</v>
      </c>
      <c r="I484" s="413">
        <v>2500000</v>
      </c>
      <c r="J484" s="143">
        <v>1875000</v>
      </c>
      <c r="L484" s="191"/>
      <c r="M484" s="191"/>
    </row>
    <row r="485" spans="1:14">
      <c r="A485" s="191" t="s">
        <v>423</v>
      </c>
      <c r="B485" s="13" t="s">
        <v>88</v>
      </c>
      <c r="C485" s="487" t="s">
        <v>89</v>
      </c>
      <c r="D485" s="15" t="s">
        <v>1</v>
      </c>
      <c r="E485" s="164" t="s">
        <v>1537</v>
      </c>
      <c r="F485" s="142" t="s">
        <v>27</v>
      </c>
      <c r="G485" s="145" t="s">
        <v>280</v>
      </c>
      <c r="H485" s="16">
        <v>250000</v>
      </c>
      <c r="I485" s="413">
        <v>500000</v>
      </c>
      <c r="J485" s="143">
        <v>375000</v>
      </c>
      <c r="L485" s="191"/>
      <c r="M485" s="191"/>
    </row>
    <row r="486" spans="1:14">
      <c r="A486" s="191" t="s">
        <v>423</v>
      </c>
      <c r="B486" s="13" t="s">
        <v>5</v>
      </c>
      <c r="C486" s="487" t="s">
        <v>6</v>
      </c>
      <c r="D486" s="15" t="s">
        <v>1</v>
      </c>
      <c r="E486" s="164" t="s">
        <v>1537</v>
      </c>
      <c r="F486" s="142" t="s">
        <v>27</v>
      </c>
      <c r="G486" s="145" t="s">
        <v>280</v>
      </c>
      <c r="H486" s="16">
        <v>500000</v>
      </c>
      <c r="I486" s="413">
        <v>600000</v>
      </c>
      <c r="J486" s="143">
        <v>450000</v>
      </c>
      <c r="L486" s="191"/>
      <c r="M486" s="191"/>
    </row>
    <row r="487" spans="1:14">
      <c r="A487" s="191" t="s">
        <v>423</v>
      </c>
      <c r="B487" s="13" t="s">
        <v>74</v>
      </c>
      <c r="C487" s="487" t="s">
        <v>75</v>
      </c>
      <c r="D487" s="15" t="s">
        <v>1</v>
      </c>
      <c r="E487" s="164" t="s">
        <v>1537</v>
      </c>
      <c r="F487" s="142" t="s">
        <v>27</v>
      </c>
      <c r="G487" s="145" t="s">
        <v>280</v>
      </c>
      <c r="H487" s="16">
        <v>1100000</v>
      </c>
      <c r="I487" s="413">
        <v>2000000</v>
      </c>
      <c r="J487" s="143">
        <v>1500000</v>
      </c>
      <c r="L487" s="191"/>
      <c r="M487" s="191"/>
    </row>
    <row r="488" spans="1:14">
      <c r="A488" s="191" t="s">
        <v>423</v>
      </c>
      <c r="B488" s="13" t="s">
        <v>32</v>
      </c>
      <c r="C488" s="487" t="s">
        <v>33</v>
      </c>
      <c r="D488" s="15" t="s">
        <v>1</v>
      </c>
      <c r="E488" s="164" t="s">
        <v>1537</v>
      </c>
      <c r="F488" s="142" t="s">
        <v>27</v>
      </c>
      <c r="G488" s="145" t="s">
        <v>280</v>
      </c>
      <c r="H488" s="16">
        <v>750000</v>
      </c>
      <c r="I488" s="413">
        <v>1500000</v>
      </c>
      <c r="J488" s="143">
        <v>1125000</v>
      </c>
      <c r="L488" s="191"/>
      <c r="M488" s="191"/>
    </row>
    <row r="489" spans="1:14" s="14" customFormat="1">
      <c r="A489" s="191" t="s">
        <v>423</v>
      </c>
      <c r="B489" s="13" t="s">
        <v>63</v>
      </c>
      <c r="C489" s="487" t="s">
        <v>78</v>
      </c>
      <c r="D489" s="15" t="s">
        <v>1</v>
      </c>
      <c r="E489" s="164" t="s">
        <v>1537</v>
      </c>
      <c r="F489" s="142" t="s">
        <v>27</v>
      </c>
      <c r="G489" s="145" t="s">
        <v>280</v>
      </c>
      <c r="H489" s="16">
        <v>500000</v>
      </c>
      <c r="I489" s="413">
        <v>1000000</v>
      </c>
      <c r="J489" s="143">
        <v>750000</v>
      </c>
      <c r="K489" s="144"/>
      <c r="L489" s="191"/>
      <c r="M489" s="191"/>
      <c r="N489" s="13"/>
    </row>
    <row r="490" spans="1:14">
      <c r="A490" s="191" t="s">
        <v>423</v>
      </c>
      <c r="B490" s="13" t="s">
        <v>7</v>
      </c>
      <c r="C490" s="487" t="s">
        <v>8</v>
      </c>
      <c r="D490" s="15" t="s">
        <v>1</v>
      </c>
      <c r="E490" s="164" t="s">
        <v>1537</v>
      </c>
      <c r="F490" s="142" t="s">
        <v>27</v>
      </c>
      <c r="G490" s="145" t="s">
        <v>280</v>
      </c>
      <c r="H490" s="16">
        <v>1250000</v>
      </c>
      <c r="I490" s="413">
        <v>2500000</v>
      </c>
      <c r="J490" s="143">
        <v>1875000</v>
      </c>
      <c r="L490" s="191"/>
      <c r="M490" s="191"/>
    </row>
    <row r="491" spans="1:14">
      <c r="A491" s="191" t="s">
        <v>423</v>
      </c>
      <c r="B491" s="13" t="s">
        <v>34</v>
      </c>
      <c r="C491" s="487" t="s">
        <v>823</v>
      </c>
      <c r="D491" s="15" t="s">
        <v>1</v>
      </c>
      <c r="E491" s="164" t="s">
        <v>1537</v>
      </c>
      <c r="F491" s="142" t="s">
        <v>27</v>
      </c>
      <c r="G491" s="145" t="s">
        <v>280</v>
      </c>
      <c r="H491" s="16">
        <v>1250000</v>
      </c>
      <c r="I491" s="413">
        <v>2500000</v>
      </c>
      <c r="J491" s="143">
        <v>1875000</v>
      </c>
      <c r="L491" s="191"/>
      <c r="M491" s="191"/>
    </row>
    <row r="492" spans="1:14" s="14" customFormat="1">
      <c r="A492" s="191" t="s">
        <v>423</v>
      </c>
      <c r="B492" s="13" t="s">
        <v>11</v>
      </c>
      <c r="C492" s="487" t="s">
        <v>12</v>
      </c>
      <c r="D492" s="15" t="s">
        <v>1</v>
      </c>
      <c r="E492" s="164" t="s">
        <v>1537</v>
      </c>
      <c r="F492" s="142" t="s">
        <v>27</v>
      </c>
      <c r="G492" s="145" t="s">
        <v>280</v>
      </c>
      <c r="H492" s="16">
        <v>500000000</v>
      </c>
      <c r="I492" s="413">
        <v>695000000</v>
      </c>
      <c r="J492" s="143">
        <v>472944119</v>
      </c>
      <c r="K492" s="144"/>
      <c r="L492" s="191"/>
      <c r="M492" s="191"/>
      <c r="N492" s="13"/>
    </row>
    <row r="493" spans="1:14">
      <c r="A493" s="191" t="s">
        <v>423</v>
      </c>
      <c r="B493" s="13" t="s">
        <v>13</v>
      </c>
      <c r="C493" s="487" t="s">
        <v>14</v>
      </c>
      <c r="D493" s="15" t="s">
        <v>1</v>
      </c>
      <c r="E493" s="164" t="s">
        <v>1537</v>
      </c>
      <c r="F493" s="142" t="s">
        <v>27</v>
      </c>
      <c r="G493" s="145" t="s">
        <v>280</v>
      </c>
      <c r="H493" s="16">
        <v>220000000</v>
      </c>
      <c r="I493" s="413">
        <v>210000000</v>
      </c>
      <c r="J493" s="143">
        <v>112883535</v>
      </c>
      <c r="L493" s="191"/>
      <c r="M493" s="191"/>
    </row>
    <row r="494" spans="1:14">
      <c r="A494" s="191" t="s">
        <v>423</v>
      </c>
      <c r="B494" s="13" t="s">
        <v>82</v>
      </c>
      <c r="C494" s="487" t="s">
        <v>83</v>
      </c>
      <c r="D494" s="15" t="s">
        <v>1</v>
      </c>
      <c r="E494" s="164" t="s">
        <v>1537</v>
      </c>
      <c r="F494" s="142" t="s">
        <v>27</v>
      </c>
      <c r="G494" s="145" t="s">
        <v>280</v>
      </c>
      <c r="H494" s="16">
        <v>3000000</v>
      </c>
      <c r="I494" s="413">
        <v>3000000</v>
      </c>
      <c r="J494" s="143">
        <v>2250000</v>
      </c>
      <c r="L494" s="191"/>
      <c r="M494" s="191"/>
    </row>
    <row r="495" spans="1:14">
      <c r="A495" s="191" t="s">
        <v>423</v>
      </c>
      <c r="B495" s="13" t="s">
        <v>161</v>
      </c>
      <c r="C495" s="487" t="s">
        <v>162</v>
      </c>
      <c r="D495" s="15" t="s">
        <v>1</v>
      </c>
      <c r="E495" s="164" t="s">
        <v>1537</v>
      </c>
      <c r="F495" s="142" t="s">
        <v>27</v>
      </c>
      <c r="G495" s="145" t="s">
        <v>280</v>
      </c>
      <c r="H495" s="16">
        <v>2400000</v>
      </c>
      <c r="I495" s="413">
        <v>2000000</v>
      </c>
      <c r="J495" s="143">
        <v>1125000</v>
      </c>
      <c r="L495" s="191"/>
      <c r="M495" s="191"/>
    </row>
    <row r="496" spans="1:14">
      <c r="A496" s="191" t="s">
        <v>423</v>
      </c>
      <c r="B496" s="13" t="s">
        <v>15</v>
      </c>
      <c r="C496" s="487" t="s">
        <v>486</v>
      </c>
      <c r="D496" s="15" t="s">
        <v>1</v>
      </c>
      <c r="E496" s="164" t="s">
        <v>1537</v>
      </c>
      <c r="F496" s="142" t="s">
        <v>27</v>
      </c>
      <c r="G496" s="145" t="s">
        <v>280</v>
      </c>
      <c r="H496" s="16">
        <v>2000000</v>
      </c>
      <c r="I496" s="413">
        <v>2000000</v>
      </c>
      <c r="J496" s="143">
        <v>1875000</v>
      </c>
      <c r="L496" s="191"/>
      <c r="M496" s="191"/>
    </row>
    <row r="497" spans="1:13">
      <c r="A497" s="191" t="s">
        <v>423</v>
      </c>
      <c r="B497" s="13" t="s">
        <v>47</v>
      </c>
      <c r="C497" s="487" t="s">
        <v>48</v>
      </c>
      <c r="D497" s="15" t="s">
        <v>1</v>
      </c>
      <c r="E497" s="164" t="s">
        <v>1537</v>
      </c>
      <c r="F497" s="142" t="s">
        <v>27</v>
      </c>
      <c r="G497" s="145" t="s">
        <v>280</v>
      </c>
      <c r="H497" s="16">
        <v>2000000</v>
      </c>
      <c r="I497" s="413">
        <v>0</v>
      </c>
      <c r="J497" s="143">
        <v>0</v>
      </c>
      <c r="L497" s="191"/>
      <c r="M497" s="191"/>
    </row>
    <row r="498" spans="1:13">
      <c r="A498" s="191" t="s">
        <v>423</v>
      </c>
      <c r="B498" s="13" t="s">
        <v>19</v>
      </c>
      <c r="C498" s="487" t="s">
        <v>20</v>
      </c>
      <c r="D498" s="15" t="s">
        <v>1</v>
      </c>
      <c r="E498" s="164" t="s">
        <v>1537</v>
      </c>
      <c r="F498" s="142" t="s">
        <v>27</v>
      </c>
      <c r="G498" s="145" t="s">
        <v>280</v>
      </c>
      <c r="H498" s="16">
        <v>200000</v>
      </c>
      <c r="I498" s="413">
        <v>200000</v>
      </c>
      <c r="J498" s="143">
        <v>150000</v>
      </c>
      <c r="L498" s="191"/>
      <c r="M498" s="191"/>
    </row>
    <row r="499" spans="1:13">
      <c r="A499" s="191" t="s">
        <v>423</v>
      </c>
      <c r="B499" s="13" t="s">
        <v>98</v>
      </c>
      <c r="C499" s="487" t="s">
        <v>427</v>
      </c>
      <c r="D499" s="15" t="s">
        <v>1</v>
      </c>
      <c r="E499" s="164" t="s">
        <v>1537</v>
      </c>
      <c r="F499" s="142" t="s">
        <v>27</v>
      </c>
      <c r="G499" s="145" t="s">
        <v>280</v>
      </c>
      <c r="H499" s="16">
        <v>100000</v>
      </c>
      <c r="I499" s="413">
        <v>200000</v>
      </c>
      <c r="J499" s="143">
        <v>150000</v>
      </c>
      <c r="L499" s="191"/>
      <c r="M499" s="191"/>
    </row>
    <row r="500" spans="1:13">
      <c r="A500" s="191" t="s">
        <v>423</v>
      </c>
      <c r="B500" s="13" t="s">
        <v>104</v>
      </c>
      <c r="C500" s="487" t="s">
        <v>105</v>
      </c>
      <c r="D500" s="15" t="s">
        <v>1</v>
      </c>
      <c r="E500" s="164" t="s">
        <v>1537</v>
      </c>
      <c r="F500" s="142" t="s">
        <v>27</v>
      </c>
      <c r="G500" s="145" t="s">
        <v>280</v>
      </c>
      <c r="H500" s="16">
        <v>1000000</v>
      </c>
      <c r="I500" s="413">
        <v>500000</v>
      </c>
      <c r="J500" s="143">
        <v>375000</v>
      </c>
      <c r="L500" s="191"/>
      <c r="M500" s="191"/>
    </row>
    <row r="501" spans="1:13">
      <c r="A501" s="191" t="s">
        <v>423</v>
      </c>
      <c r="B501" s="13" t="s">
        <v>240</v>
      </c>
      <c r="C501" s="486" t="s">
        <v>332</v>
      </c>
      <c r="D501" s="473"/>
      <c r="E501" s="148"/>
      <c r="F501" s="151"/>
      <c r="G501" s="151"/>
      <c r="H501" s="25">
        <f>SUM(H480:H500)</f>
        <v>744000000</v>
      </c>
      <c r="I501" s="414">
        <f>SUM(I480:I500)</f>
        <v>929000000</v>
      </c>
      <c r="J501" s="146">
        <f>SUM(J480:J500)</f>
        <v>603827654</v>
      </c>
      <c r="K501" s="152"/>
      <c r="L501" s="191"/>
      <c r="M501" s="191"/>
    </row>
    <row r="502" spans="1:13">
      <c r="A502" s="191" t="s">
        <v>598</v>
      </c>
      <c r="B502" s="13" t="s">
        <v>240</v>
      </c>
      <c r="C502" s="485" t="s">
        <v>785</v>
      </c>
      <c r="G502" s="145"/>
      <c r="L502" s="191"/>
      <c r="M502" s="191"/>
    </row>
    <row r="503" spans="1:13">
      <c r="A503" s="191" t="s">
        <v>598</v>
      </c>
      <c r="B503" s="13" t="s">
        <v>24</v>
      </c>
      <c r="C503" s="486" t="s">
        <v>306</v>
      </c>
      <c r="D503" s="119" t="s">
        <v>1</v>
      </c>
      <c r="E503" s="164" t="s">
        <v>1537</v>
      </c>
      <c r="F503" s="142" t="s">
        <v>27</v>
      </c>
      <c r="G503" s="145" t="s">
        <v>280</v>
      </c>
      <c r="H503" s="25">
        <v>63564760</v>
      </c>
      <c r="I503" s="414">
        <v>56252000</v>
      </c>
      <c r="J503" s="146">
        <v>40355874</v>
      </c>
      <c r="L503" s="191"/>
      <c r="M503" s="191"/>
    </row>
    <row r="504" spans="1:13">
      <c r="A504" s="191" t="s">
        <v>598</v>
      </c>
      <c r="B504" s="13" t="s">
        <v>25</v>
      </c>
      <c r="C504" s="487" t="s">
        <v>60</v>
      </c>
      <c r="D504" s="156" t="s">
        <v>29</v>
      </c>
      <c r="E504" s="164" t="s">
        <v>1537</v>
      </c>
      <c r="F504" s="159" t="s">
        <v>27</v>
      </c>
      <c r="G504" s="145" t="s">
        <v>280</v>
      </c>
      <c r="H504" s="157">
        <v>10000000</v>
      </c>
      <c r="I504" s="420">
        <v>13000000</v>
      </c>
      <c r="J504" s="158">
        <v>3000000</v>
      </c>
      <c r="K504" s="154"/>
      <c r="L504" s="191"/>
      <c r="M504" s="191"/>
    </row>
    <row r="505" spans="1:13">
      <c r="A505" s="191" t="s">
        <v>598</v>
      </c>
      <c r="B505" s="13" t="s">
        <v>2</v>
      </c>
      <c r="C505" s="487" t="s">
        <v>62</v>
      </c>
      <c r="D505" s="15" t="s">
        <v>29</v>
      </c>
      <c r="E505" s="164" t="s">
        <v>1537</v>
      </c>
      <c r="F505" s="142" t="s">
        <v>27</v>
      </c>
      <c r="G505" s="145" t="s">
        <v>280</v>
      </c>
      <c r="H505" s="16">
        <v>920000</v>
      </c>
      <c r="I505" s="413">
        <v>920000</v>
      </c>
      <c r="J505" s="143">
        <v>690000</v>
      </c>
      <c r="L505" s="191"/>
      <c r="M505" s="191"/>
    </row>
    <row r="506" spans="1:13">
      <c r="A506" s="191" t="s">
        <v>598</v>
      </c>
      <c r="B506" s="13" t="s">
        <v>69</v>
      </c>
      <c r="C506" s="487" t="s">
        <v>97</v>
      </c>
      <c r="D506" s="15" t="s">
        <v>29</v>
      </c>
      <c r="E506" s="164" t="s">
        <v>1537</v>
      </c>
      <c r="F506" s="142" t="s">
        <v>27</v>
      </c>
      <c r="G506" s="145" t="s">
        <v>280</v>
      </c>
      <c r="H506" s="16">
        <v>900000</v>
      </c>
      <c r="I506" s="413">
        <v>1000000</v>
      </c>
      <c r="J506" s="143">
        <v>150000</v>
      </c>
      <c r="L506" s="191"/>
      <c r="M506" s="191"/>
    </row>
    <row r="507" spans="1:13">
      <c r="A507" s="191" t="s">
        <v>598</v>
      </c>
      <c r="B507" s="13" t="s">
        <v>3</v>
      </c>
      <c r="C507" s="487" t="s">
        <v>4</v>
      </c>
      <c r="D507" s="15" t="s">
        <v>29</v>
      </c>
      <c r="E507" s="164" t="s">
        <v>1537</v>
      </c>
      <c r="F507" s="142" t="s">
        <v>27</v>
      </c>
      <c r="G507" s="145" t="s">
        <v>280</v>
      </c>
      <c r="H507" s="16">
        <v>1000000</v>
      </c>
      <c r="I507" s="413">
        <v>1000000</v>
      </c>
      <c r="J507" s="143">
        <v>150000</v>
      </c>
      <c r="L507" s="191"/>
      <c r="M507" s="191"/>
    </row>
    <row r="508" spans="1:13">
      <c r="A508" s="191" t="s">
        <v>598</v>
      </c>
      <c r="B508" s="13" t="s">
        <v>126</v>
      </c>
      <c r="C508" s="487" t="s">
        <v>127</v>
      </c>
      <c r="D508" s="15" t="s">
        <v>29</v>
      </c>
      <c r="E508" s="164" t="s">
        <v>1537</v>
      </c>
      <c r="F508" s="142" t="s">
        <v>27</v>
      </c>
      <c r="G508" s="145" t="s">
        <v>280</v>
      </c>
      <c r="H508" s="16">
        <v>20000000</v>
      </c>
      <c r="I508" s="413">
        <v>23000000</v>
      </c>
      <c r="J508" s="143">
        <v>19345495</v>
      </c>
      <c r="L508" s="191"/>
      <c r="M508" s="191"/>
    </row>
    <row r="509" spans="1:13">
      <c r="A509" s="191" t="s">
        <v>598</v>
      </c>
      <c r="B509" s="13" t="s">
        <v>32</v>
      </c>
      <c r="C509" s="487" t="s">
        <v>33</v>
      </c>
      <c r="D509" s="15" t="s">
        <v>29</v>
      </c>
      <c r="E509" s="164" t="s">
        <v>1537</v>
      </c>
      <c r="F509" s="142" t="s">
        <v>27</v>
      </c>
      <c r="G509" s="145" t="s">
        <v>280</v>
      </c>
      <c r="H509" s="16">
        <v>250000</v>
      </c>
      <c r="I509" s="413">
        <v>250000</v>
      </c>
      <c r="J509" s="143">
        <v>187500</v>
      </c>
      <c r="L509" s="191"/>
      <c r="M509" s="191"/>
    </row>
    <row r="510" spans="1:13">
      <c r="A510" s="191" t="s">
        <v>598</v>
      </c>
      <c r="B510" s="13" t="s">
        <v>7</v>
      </c>
      <c r="C510" s="487" t="s">
        <v>8</v>
      </c>
      <c r="D510" s="15" t="s">
        <v>29</v>
      </c>
      <c r="E510" s="164" t="s">
        <v>1537</v>
      </c>
      <c r="F510" s="142" t="s">
        <v>27</v>
      </c>
      <c r="G510" s="145" t="s">
        <v>280</v>
      </c>
      <c r="H510" s="16">
        <v>200000</v>
      </c>
      <c r="I510" s="413">
        <v>200000</v>
      </c>
      <c r="J510" s="143">
        <v>150000</v>
      </c>
      <c r="L510" s="191"/>
      <c r="M510" s="191"/>
    </row>
    <row r="511" spans="1:13">
      <c r="A511" s="191" t="s">
        <v>598</v>
      </c>
      <c r="B511" s="13" t="s">
        <v>11</v>
      </c>
      <c r="C511" s="487" t="s">
        <v>12</v>
      </c>
      <c r="D511" s="15" t="s">
        <v>29</v>
      </c>
      <c r="E511" s="164" t="s">
        <v>1537</v>
      </c>
      <c r="F511" s="145" t="s">
        <v>27</v>
      </c>
      <c r="G511" s="145" t="s">
        <v>280</v>
      </c>
      <c r="H511" s="16">
        <v>4000000</v>
      </c>
      <c r="I511" s="413">
        <v>4000000</v>
      </c>
      <c r="J511" s="143">
        <v>705000</v>
      </c>
      <c r="L511" s="191"/>
      <c r="M511" s="191"/>
    </row>
    <row r="512" spans="1:13">
      <c r="A512" s="191" t="s">
        <v>598</v>
      </c>
      <c r="B512" s="13" t="s">
        <v>13</v>
      </c>
      <c r="C512" s="487" t="s">
        <v>14</v>
      </c>
      <c r="D512" s="15" t="s">
        <v>29</v>
      </c>
      <c r="E512" s="164" t="s">
        <v>1537</v>
      </c>
      <c r="F512" s="142" t="s">
        <v>27</v>
      </c>
      <c r="G512" s="145" t="s">
        <v>280</v>
      </c>
      <c r="H512" s="16">
        <v>10000000</v>
      </c>
      <c r="I512" s="413">
        <v>15300000</v>
      </c>
      <c r="J512" s="143">
        <v>3895000</v>
      </c>
      <c r="L512" s="191"/>
      <c r="M512" s="191"/>
    </row>
    <row r="513" spans="1:13">
      <c r="A513" s="191" t="s">
        <v>598</v>
      </c>
      <c r="B513" s="13" t="s">
        <v>35</v>
      </c>
      <c r="C513" s="487" t="s">
        <v>36</v>
      </c>
      <c r="D513" s="15" t="s">
        <v>29</v>
      </c>
      <c r="E513" s="164" t="s">
        <v>1537</v>
      </c>
      <c r="F513" s="142" t="s">
        <v>27</v>
      </c>
      <c r="G513" s="145" t="s">
        <v>280</v>
      </c>
      <c r="H513" s="16">
        <v>150000</v>
      </c>
      <c r="I513" s="413">
        <v>150000</v>
      </c>
      <c r="J513" s="143">
        <v>75000</v>
      </c>
      <c r="L513" s="191"/>
      <c r="M513" s="191"/>
    </row>
    <row r="514" spans="1:13">
      <c r="A514" s="191" t="s">
        <v>598</v>
      </c>
      <c r="B514" s="13" t="s">
        <v>269</v>
      </c>
      <c r="C514" s="487" t="s">
        <v>270</v>
      </c>
      <c r="D514" s="15" t="s">
        <v>29</v>
      </c>
      <c r="E514" s="164" t="s">
        <v>1537</v>
      </c>
      <c r="F514" s="142" t="s">
        <v>27</v>
      </c>
      <c r="G514" s="145" t="s">
        <v>280</v>
      </c>
      <c r="H514" s="16">
        <v>25000000</v>
      </c>
      <c r="I514" s="413">
        <v>25000000</v>
      </c>
      <c r="J514" s="143">
        <v>20910000</v>
      </c>
      <c r="L514" s="191"/>
      <c r="M514" s="191"/>
    </row>
    <row r="515" spans="1:13">
      <c r="A515" s="191" t="s">
        <v>598</v>
      </c>
      <c r="B515" s="13" t="s">
        <v>15</v>
      </c>
      <c r="C515" s="487" t="s">
        <v>486</v>
      </c>
      <c r="D515" s="15" t="s">
        <v>29</v>
      </c>
      <c r="E515" s="164" t="s">
        <v>1537</v>
      </c>
      <c r="F515" s="142" t="s">
        <v>27</v>
      </c>
      <c r="G515" s="145" t="s">
        <v>280</v>
      </c>
      <c r="H515" s="16">
        <v>450000</v>
      </c>
      <c r="I515" s="413">
        <v>450000</v>
      </c>
      <c r="J515" s="143">
        <v>337500</v>
      </c>
      <c r="L515" s="191"/>
      <c r="M515" s="191"/>
    </row>
    <row r="516" spans="1:13">
      <c r="A516" s="191" t="s">
        <v>598</v>
      </c>
      <c r="B516" s="13" t="s">
        <v>17</v>
      </c>
      <c r="C516" s="487" t="s">
        <v>18</v>
      </c>
      <c r="D516" s="15" t="s">
        <v>29</v>
      </c>
      <c r="E516" s="164" t="s">
        <v>1537</v>
      </c>
      <c r="F516" s="142" t="s">
        <v>27</v>
      </c>
      <c r="G516" s="145" t="s">
        <v>280</v>
      </c>
      <c r="H516" s="16">
        <v>0</v>
      </c>
      <c r="I516" s="413">
        <v>3000000</v>
      </c>
      <c r="J516" s="143">
        <v>2250000</v>
      </c>
      <c r="L516" s="191"/>
      <c r="M516" s="191"/>
    </row>
    <row r="517" spans="1:13">
      <c r="A517" s="191" t="s">
        <v>598</v>
      </c>
      <c r="B517" s="13" t="s">
        <v>19</v>
      </c>
      <c r="C517" s="487" t="s">
        <v>20</v>
      </c>
      <c r="D517" s="15" t="s">
        <v>29</v>
      </c>
      <c r="E517" s="164" t="s">
        <v>1537</v>
      </c>
      <c r="F517" s="142" t="s">
        <v>27</v>
      </c>
      <c r="G517" s="145" t="s">
        <v>280</v>
      </c>
      <c r="H517" s="16">
        <v>50000</v>
      </c>
      <c r="I517" s="413">
        <v>50000</v>
      </c>
      <c r="J517" s="143">
        <v>25000</v>
      </c>
      <c r="L517" s="191"/>
      <c r="M517" s="191"/>
    </row>
    <row r="518" spans="1:13">
      <c r="A518" s="191" t="s">
        <v>598</v>
      </c>
      <c r="B518" s="13" t="s">
        <v>37</v>
      </c>
      <c r="C518" s="487" t="s">
        <v>38</v>
      </c>
      <c r="D518" s="15" t="s">
        <v>29</v>
      </c>
      <c r="E518" s="164" t="s">
        <v>1537</v>
      </c>
      <c r="F518" s="142" t="s">
        <v>27</v>
      </c>
      <c r="G518" s="145" t="s">
        <v>280</v>
      </c>
      <c r="H518" s="16">
        <v>1080000</v>
      </c>
      <c r="I518" s="413">
        <v>1080000</v>
      </c>
      <c r="J518" s="143">
        <v>830000</v>
      </c>
      <c r="L518" s="191"/>
      <c r="M518" s="191"/>
    </row>
    <row r="519" spans="1:13">
      <c r="A519" s="191" t="s">
        <v>598</v>
      </c>
      <c r="B519" s="13" t="s">
        <v>240</v>
      </c>
      <c r="C519" s="486" t="s">
        <v>332</v>
      </c>
      <c r="D519" s="473"/>
      <c r="E519" s="148"/>
      <c r="F519" s="151"/>
      <c r="G519" s="162"/>
      <c r="H519" s="25">
        <f>SUM(H504:H518)</f>
        <v>74000000</v>
      </c>
      <c r="I519" s="414">
        <f>SUM(I504:I518)</f>
        <v>88400000</v>
      </c>
      <c r="J519" s="146">
        <f>SUM(J504:J518)</f>
        <v>52700495</v>
      </c>
      <c r="K519" s="152"/>
      <c r="L519" s="191"/>
      <c r="M519" s="191"/>
    </row>
    <row r="520" spans="1:13">
      <c r="A520" s="191" t="s">
        <v>370</v>
      </c>
      <c r="B520" s="13" t="s">
        <v>240</v>
      </c>
      <c r="C520" s="485" t="s">
        <v>369</v>
      </c>
      <c r="G520" s="145"/>
      <c r="L520" s="191"/>
      <c r="M520" s="191"/>
    </row>
    <row r="521" spans="1:13">
      <c r="A521" s="191" t="s">
        <v>370</v>
      </c>
      <c r="B521" s="13" t="s">
        <v>24</v>
      </c>
      <c r="C521" s="486" t="s">
        <v>306</v>
      </c>
      <c r="D521" s="119" t="s">
        <v>1</v>
      </c>
      <c r="E521" s="164" t="s">
        <v>1537</v>
      </c>
      <c r="F521" s="142" t="s">
        <v>27</v>
      </c>
      <c r="G521" s="145" t="s">
        <v>280</v>
      </c>
      <c r="H521" s="25">
        <v>85647220</v>
      </c>
      <c r="I521" s="414">
        <v>75794000</v>
      </c>
      <c r="J521" s="146">
        <v>52742393</v>
      </c>
      <c r="L521" s="191"/>
      <c r="M521" s="191"/>
    </row>
    <row r="522" spans="1:13">
      <c r="A522" s="191" t="s">
        <v>370</v>
      </c>
      <c r="B522" s="13" t="s">
        <v>25</v>
      </c>
      <c r="C522" s="487" t="s">
        <v>60</v>
      </c>
      <c r="D522" s="15" t="s">
        <v>29</v>
      </c>
      <c r="E522" s="164" t="s">
        <v>1537</v>
      </c>
      <c r="F522" s="142" t="s">
        <v>27</v>
      </c>
      <c r="G522" s="145" t="s">
        <v>280</v>
      </c>
      <c r="H522" s="16">
        <v>2000000</v>
      </c>
      <c r="I522" s="413">
        <v>1000000</v>
      </c>
      <c r="J522" s="143">
        <v>750000</v>
      </c>
      <c r="K522" s="13"/>
      <c r="L522" s="191"/>
      <c r="M522" s="191"/>
    </row>
    <row r="523" spans="1:13">
      <c r="A523" s="191" t="s">
        <v>370</v>
      </c>
      <c r="B523" s="13" t="s">
        <v>2</v>
      </c>
      <c r="C523" s="487" t="s">
        <v>62</v>
      </c>
      <c r="D523" s="15" t="s">
        <v>29</v>
      </c>
      <c r="E523" s="164" t="s">
        <v>1537</v>
      </c>
      <c r="F523" s="142" t="s">
        <v>27</v>
      </c>
      <c r="G523" s="145" t="s">
        <v>280</v>
      </c>
      <c r="H523" s="16">
        <v>0</v>
      </c>
      <c r="I523" s="413">
        <v>11412000</v>
      </c>
      <c r="J523" s="143">
        <v>3000000</v>
      </c>
      <c r="K523" s="13"/>
      <c r="L523" s="191"/>
      <c r="M523" s="191"/>
    </row>
    <row r="524" spans="1:13">
      <c r="A524" s="191" t="s">
        <v>370</v>
      </c>
      <c r="B524" s="13" t="s">
        <v>3</v>
      </c>
      <c r="C524" s="487" t="s">
        <v>1046</v>
      </c>
      <c r="D524" s="15" t="s">
        <v>29</v>
      </c>
      <c r="E524" s="164" t="s">
        <v>1537</v>
      </c>
      <c r="F524" s="142" t="s">
        <v>27</v>
      </c>
      <c r="G524" s="145" t="s">
        <v>280</v>
      </c>
      <c r="H524" s="16">
        <v>900000</v>
      </c>
      <c r="I524" s="413">
        <v>900000</v>
      </c>
      <c r="J524" s="143">
        <v>675000</v>
      </c>
      <c r="K524" s="13"/>
      <c r="L524" s="191"/>
      <c r="M524" s="191"/>
    </row>
    <row r="525" spans="1:13">
      <c r="A525" s="191" t="s">
        <v>370</v>
      </c>
      <c r="B525" s="13" t="s">
        <v>126</v>
      </c>
      <c r="C525" s="487" t="s">
        <v>127</v>
      </c>
      <c r="D525" s="15" t="s">
        <v>29</v>
      </c>
      <c r="E525" s="164" t="s">
        <v>1537</v>
      </c>
      <c r="F525" s="142" t="s">
        <v>27</v>
      </c>
      <c r="G525" s="145" t="s">
        <v>280</v>
      </c>
      <c r="H525" s="16">
        <v>6000000</v>
      </c>
      <c r="I525" s="413">
        <v>8000000</v>
      </c>
      <c r="J525" s="143">
        <v>0</v>
      </c>
      <c r="K525" s="13"/>
      <c r="L525" s="191"/>
      <c r="M525" s="191"/>
    </row>
    <row r="526" spans="1:13">
      <c r="A526" s="191" t="s">
        <v>370</v>
      </c>
      <c r="B526" s="13" t="s">
        <v>32</v>
      </c>
      <c r="C526" s="487" t="s">
        <v>371</v>
      </c>
      <c r="D526" s="15" t="s">
        <v>29</v>
      </c>
      <c r="E526" s="164" t="s">
        <v>1537</v>
      </c>
      <c r="F526" s="142" t="s">
        <v>27</v>
      </c>
      <c r="G526" s="145" t="s">
        <v>280</v>
      </c>
      <c r="H526" s="16">
        <v>2145000</v>
      </c>
      <c r="I526" s="413">
        <v>2145000</v>
      </c>
      <c r="J526" s="143">
        <v>415000</v>
      </c>
      <c r="K526" s="13"/>
      <c r="L526" s="191"/>
      <c r="M526" s="191"/>
    </row>
    <row r="527" spans="1:13">
      <c r="A527" s="191" t="s">
        <v>370</v>
      </c>
      <c r="B527" s="13" t="s">
        <v>63</v>
      </c>
      <c r="C527" s="487" t="s">
        <v>64</v>
      </c>
      <c r="D527" s="15" t="s">
        <v>29</v>
      </c>
      <c r="E527" s="164" t="s">
        <v>1537</v>
      </c>
      <c r="F527" s="142" t="s">
        <v>27</v>
      </c>
      <c r="G527" s="145" t="s">
        <v>280</v>
      </c>
      <c r="H527" s="16">
        <v>100000</v>
      </c>
      <c r="I527" s="413">
        <v>100000</v>
      </c>
      <c r="J527" s="143">
        <v>75000</v>
      </c>
      <c r="K527" s="13"/>
      <c r="L527" s="191"/>
      <c r="M527" s="191"/>
    </row>
    <row r="528" spans="1:13">
      <c r="A528" s="191" t="s">
        <v>370</v>
      </c>
      <c r="B528" s="13" t="s">
        <v>9</v>
      </c>
      <c r="C528" s="487" t="s">
        <v>10</v>
      </c>
      <c r="D528" s="15" t="s">
        <v>29</v>
      </c>
      <c r="E528" s="164" t="s">
        <v>1537</v>
      </c>
      <c r="F528" s="142" t="s">
        <v>27</v>
      </c>
      <c r="G528" s="145" t="s">
        <v>280</v>
      </c>
      <c r="H528" s="16">
        <v>1300000</v>
      </c>
      <c r="I528" s="413">
        <v>1300000</v>
      </c>
      <c r="J528" s="143">
        <v>975000</v>
      </c>
      <c r="K528" s="13"/>
      <c r="L528" s="191"/>
      <c r="M528" s="191"/>
    </row>
    <row r="529" spans="1:14">
      <c r="A529" s="191" t="s">
        <v>370</v>
      </c>
      <c r="B529" s="13" t="s">
        <v>35</v>
      </c>
      <c r="C529" s="487" t="s">
        <v>36</v>
      </c>
      <c r="D529" s="15" t="s">
        <v>29</v>
      </c>
      <c r="E529" s="164" t="s">
        <v>1537</v>
      </c>
      <c r="F529" s="142" t="s">
        <v>27</v>
      </c>
      <c r="G529" s="145" t="s">
        <v>280</v>
      </c>
      <c r="H529" s="16">
        <v>1363000</v>
      </c>
      <c r="I529" s="413">
        <v>1375000</v>
      </c>
      <c r="J529" s="143">
        <v>100000</v>
      </c>
      <c r="L529" s="191"/>
      <c r="M529" s="191"/>
    </row>
    <row r="530" spans="1:14">
      <c r="A530" s="191" t="s">
        <v>370</v>
      </c>
      <c r="B530" s="13" t="s">
        <v>468</v>
      </c>
      <c r="C530" s="487" t="s">
        <v>784</v>
      </c>
      <c r="D530" s="15" t="s">
        <v>29</v>
      </c>
      <c r="E530" s="164" t="s">
        <v>1537</v>
      </c>
      <c r="F530" s="142" t="s">
        <v>27</v>
      </c>
      <c r="G530" s="145" t="s">
        <v>280</v>
      </c>
      <c r="H530" s="16">
        <v>1000000</v>
      </c>
      <c r="I530" s="413">
        <v>1000000</v>
      </c>
      <c r="J530" s="143">
        <v>100000</v>
      </c>
      <c r="L530" s="191"/>
      <c r="M530" s="191"/>
    </row>
    <row r="531" spans="1:14">
      <c r="A531" s="191" t="s">
        <v>370</v>
      </c>
      <c r="B531" s="13" t="s">
        <v>330</v>
      </c>
      <c r="C531" s="487" t="s">
        <v>331</v>
      </c>
      <c r="D531" s="15" t="s">
        <v>29</v>
      </c>
      <c r="E531" s="164" t="s">
        <v>1537</v>
      </c>
      <c r="F531" s="142" t="s">
        <v>27</v>
      </c>
      <c r="G531" s="145" t="s">
        <v>280</v>
      </c>
      <c r="H531" s="16">
        <v>1000000</v>
      </c>
      <c r="I531" s="413">
        <v>0</v>
      </c>
      <c r="J531" s="16">
        <v>0</v>
      </c>
      <c r="L531" s="191"/>
      <c r="M531" s="191"/>
    </row>
    <row r="532" spans="1:14">
      <c r="A532" s="191" t="s">
        <v>370</v>
      </c>
      <c r="B532" s="13" t="s">
        <v>15</v>
      </c>
      <c r="C532" s="487" t="s">
        <v>486</v>
      </c>
      <c r="D532" s="15" t="s">
        <v>29</v>
      </c>
      <c r="E532" s="164" t="s">
        <v>1537</v>
      </c>
      <c r="F532" s="142" t="s">
        <v>27</v>
      </c>
      <c r="G532" s="145" t="s">
        <v>280</v>
      </c>
      <c r="H532" s="16">
        <v>1000000</v>
      </c>
      <c r="I532" s="413">
        <v>0</v>
      </c>
      <c r="J532" s="16">
        <v>0</v>
      </c>
      <c r="L532" s="191"/>
      <c r="M532" s="191"/>
    </row>
    <row r="533" spans="1:14" s="14" customFormat="1">
      <c r="A533" s="191" t="s">
        <v>370</v>
      </c>
      <c r="B533" s="13" t="s">
        <v>17</v>
      </c>
      <c r="C533" s="487" t="s">
        <v>18</v>
      </c>
      <c r="D533" s="15" t="s">
        <v>29</v>
      </c>
      <c r="E533" s="164" t="s">
        <v>1537</v>
      </c>
      <c r="F533" s="142" t="s">
        <v>27</v>
      </c>
      <c r="G533" s="145" t="s">
        <v>280</v>
      </c>
      <c r="H533" s="16">
        <v>0</v>
      </c>
      <c r="I533" s="413">
        <v>0</v>
      </c>
      <c r="J533" s="16">
        <v>0</v>
      </c>
      <c r="K533" s="144"/>
      <c r="L533" s="191"/>
      <c r="M533" s="191"/>
      <c r="N533" s="13"/>
    </row>
    <row r="534" spans="1:14">
      <c r="A534" s="191" t="s">
        <v>370</v>
      </c>
      <c r="B534" s="13" t="s">
        <v>19</v>
      </c>
      <c r="C534" s="487" t="s">
        <v>20</v>
      </c>
      <c r="D534" s="15" t="s">
        <v>29</v>
      </c>
      <c r="E534" s="164" t="s">
        <v>1537</v>
      </c>
      <c r="F534" s="142" t="s">
        <v>27</v>
      </c>
      <c r="G534" s="145" t="s">
        <v>280</v>
      </c>
      <c r="H534" s="16">
        <v>30000</v>
      </c>
      <c r="I534" s="413">
        <v>30000</v>
      </c>
      <c r="J534" s="143">
        <v>22500</v>
      </c>
      <c r="L534" s="191"/>
      <c r="M534" s="191"/>
    </row>
    <row r="535" spans="1:14">
      <c r="A535" s="191" t="s">
        <v>370</v>
      </c>
      <c r="B535" s="13" t="s">
        <v>37</v>
      </c>
      <c r="C535" s="487" t="s">
        <v>38</v>
      </c>
      <c r="D535" s="15" t="s">
        <v>29</v>
      </c>
      <c r="E535" s="164" t="s">
        <v>1537</v>
      </c>
      <c r="F535" s="142" t="s">
        <v>27</v>
      </c>
      <c r="G535" s="145" t="s">
        <v>280</v>
      </c>
      <c r="H535" s="16">
        <v>550000</v>
      </c>
      <c r="I535" s="413">
        <v>550000</v>
      </c>
      <c r="J535" s="143">
        <v>412500</v>
      </c>
      <c r="L535" s="191"/>
      <c r="M535" s="191"/>
    </row>
    <row r="536" spans="1:14" s="14" customFormat="1">
      <c r="A536" s="191" t="s">
        <v>370</v>
      </c>
      <c r="B536" s="13" t="s">
        <v>240</v>
      </c>
      <c r="C536" s="486" t="s">
        <v>332</v>
      </c>
      <c r="D536" s="473"/>
      <c r="E536" s="148"/>
      <c r="F536" s="151"/>
      <c r="G536" s="151"/>
      <c r="H536" s="25">
        <f>SUM(H522:H535)</f>
        <v>17388000</v>
      </c>
      <c r="I536" s="414">
        <f>SUM(I522:I535)</f>
        <v>27812000</v>
      </c>
      <c r="J536" s="146">
        <f>SUM(J522:J535)</f>
        <v>6525000</v>
      </c>
      <c r="K536" s="152"/>
      <c r="L536" s="191"/>
      <c r="M536" s="191"/>
      <c r="N536" s="13"/>
    </row>
    <row r="537" spans="1:14">
      <c r="A537" s="191" t="s">
        <v>473</v>
      </c>
      <c r="B537" s="13" t="s">
        <v>240</v>
      </c>
      <c r="C537" s="485" t="s">
        <v>472</v>
      </c>
      <c r="L537" s="191"/>
      <c r="M537" s="191"/>
    </row>
    <row r="538" spans="1:14">
      <c r="A538" s="191" t="s">
        <v>473</v>
      </c>
      <c r="B538" s="13" t="s">
        <v>24</v>
      </c>
      <c r="C538" s="486" t="s">
        <v>306</v>
      </c>
      <c r="D538" s="119" t="s">
        <v>1</v>
      </c>
      <c r="E538" s="164" t="s">
        <v>1537</v>
      </c>
      <c r="F538" s="17" t="s">
        <v>27</v>
      </c>
      <c r="G538" s="18" t="s">
        <v>280</v>
      </c>
      <c r="H538" s="25">
        <v>65000000</v>
      </c>
      <c r="I538" s="414">
        <v>45592000</v>
      </c>
      <c r="J538" s="146">
        <v>30567855</v>
      </c>
      <c r="L538" s="191"/>
      <c r="M538" s="191"/>
    </row>
    <row r="539" spans="1:14">
      <c r="A539" s="191" t="s">
        <v>473</v>
      </c>
      <c r="B539" s="13" t="s">
        <v>25</v>
      </c>
      <c r="C539" s="487" t="s">
        <v>60</v>
      </c>
      <c r="D539" s="119" t="s">
        <v>1</v>
      </c>
      <c r="E539" s="164" t="s">
        <v>1537</v>
      </c>
      <c r="F539" s="17" t="s">
        <v>27</v>
      </c>
      <c r="G539" s="18" t="s">
        <v>280</v>
      </c>
      <c r="H539" s="16">
        <v>2150000</v>
      </c>
      <c r="I539" s="413">
        <v>1150000</v>
      </c>
      <c r="J539" s="143">
        <v>862500</v>
      </c>
      <c r="L539" s="191"/>
      <c r="M539" s="191"/>
    </row>
    <row r="540" spans="1:14">
      <c r="A540" s="191" t="s">
        <v>473</v>
      </c>
      <c r="B540" s="13" t="s">
        <v>2</v>
      </c>
      <c r="C540" s="487" t="s">
        <v>62</v>
      </c>
      <c r="D540" s="119" t="s">
        <v>1</v>
      </c>
      <c r="E540" s="164" t="s">
        <v>1537</v>
      </c>
      <c r="F540" s="17" t="s">
        <v>27</v>
      </c>
      <c r="G540" s="18" t="s">
        <v>280</v>
      </c>
      <c r="H540" s="16">
        <v>8675000</v>
      </c>
      <c r="I540" s="413">
        <v>9675000</v>
      </c>
      <c r="J540" s="143">
        <v>375000</v>
      </c>
      <c r="L540" s="191"/>
      <c r="M540" s="191"/>
    </row>
    <row r="541" spans="1:14">
      <c r="A541" s="191" t="s">
        <v>473</v>
      </c>
      <c r="B541" s="13" t="s">
        <v>3</v>
      </c>
      <c r="C541" s="487" t="s">
        <v>4</v>
      </c>
      <c r="D541" s="119" t="s">
        <v>1</v>
      </c>
      <c r="E541" s="164" t="s">
        <v>1537</v>
      </c>
      <c r="F541" s="17" t="s">
        <v>27</v>
      </c>
      <c r="G541" s="18" t="s">
        <v>280</v>
      </c>
      <c r="H541" s="16">
        <v>1000000</v>
      </c>
      <c r="I541" s="413">
        <v>500000</v>
      </c>
      <c r="J541" s="143">
        <v>375000</v>
      </c>
      <c r="L541" s="191"/>
      <c r="M541" s="191"/>
    </row>
    <row r="542" spans="1:14">
      <c r="A542" s="191" t="s">
        <v>473</v>
      </c>
      <c r="B542" s="13" t="s">
        <v>32</v>
      </c>
      <c r="C542" s="487" t="s">
        <v>469</v>
      </c>
      <c r="D542" s="119" t="s">
        <v>1</v>
      </c>
      <c r="E542" s="164" t="s">
        <v>1537</v>
      </c>
      <c r="F542" s="17" t="s">
        <v>27</v>
      </c>
      <c r="G542" s="18" t="s">
        <v>280</v>
      </c>
      <c r="H542" s="16">
        <v>32000</v>
      </c>
      <c r="I542" s="413">
        <v>160000</v>
      </c>
      <c r="J542" s="143">
        <v>10655000</v>
      </c>
      <c r="L542" s="191"/>
      <c r="M542" s="191"/>
    </row>
    <row r="543" spans="1:14">
      <c r="A543" s="191" t="s">
        <v>473</v>
      </c>
      <c r="B543" s="13" t="s">
        <v>52</v>
      </c>
      <c r="C543" s="487" t="s">
        <v>53</v>
      </c>
      <c r="D543" s="119" t="s">
        <v>1</v>
      </c>
      <c r="E543" s="164" t="s">
        <v>1537</v>
      </c>
      <c r="F543" s="17" t="s">
        <v>27</v>
      </c>
      <c r="G543" s="18" t="s">
        <v>280</v>
      </c>
      <c r="H543" s="16">
        <v>11825000</v>
      </c>
      <c r="I543" s="413">
        <v>12500000</v>
      </c>
      <c r="J543" s="143">
        <v>120000</v>
      </c>
      <c r="L543" s="191"/>
      <c r="M543" s="191"/>
    </row>
    <row r="544" spans="1:14">
      <c r="A544" s="191" t="s">
        <v>473</v>
      </c>
      <c r="B544" s="13" t="s">
        <v>7</v>
      </c>
      <c r="C544" s="487" t="s">
        <v>8</v>
      </c>
      <c r="D544" s="119" t="s">
        <v>1</v>
      </c>
      <c r="E544" s="164" t="s">
        <v>1537</v>
      </c>
      <c r="F544" s="17" t="s">
        <v>27</v>
      </c>
      <c r="G544" s="18" t="s">
        <v>280</v>
      </c>
      <c r="H544" s="16">
        <v>200000</v>
      </c>
      <c r="I544" s="413">
        <v>100000</v>
      </c>
      <c r="J544" s="143">
        <v>75000</v>
      </c>
      <c r="L544" s="191"/>
      <c r="M544" s="191"/>
    </row>
    <row r="545" spans="1:14">
      <c r="A545" s="191" t="s">
        <v>473</v>
      </c>
      <c r="B545" s="13" t="s">
        <v>13</v>
      </c>
      <c r="C545" s="487" t="s">
        <v>14</v>
      </c>
      <c r="D545" s="119" t="s">
        <v>1</v>
      </c>
      <c r="E545" s="164" t="s">
        <v>1537</v>
      </c>
      <c r="F545" s="17" t="s">
        <v>27</v>
      </c>
      <c r="G545" s="18" t="s">
        <v>280</v>
      </c>
      <c r="H545" s="16">
        <v>8270000</v>
      </c>
      <c r="I545" s="413">
        <v>9270000</v>
      </c>
      <c r="J545" s="143">
        <v>600000</v>
      </c>
      <c r="L545" s="191"/>
      <c r="M545" s="191"/>
    </row>
    <row r="546" spans="1:14">
      <c r="A546" s="191" t="s">
        <v>473</v>
      </c>
      <c r="B546" s="13" t="s">
        <v>15</v>
      </c>
      <c r="C546" s="487" t="s">
        <v>486</v>
      </c>
      <c r="D546" s="119" t="s">
        <v>1</v>
      </c>
      <c r="E546" s="164" t="s">
        <v>1537</v>
      </c>
      <c r="F546" s="17" t="s">
        <v>27</v>
      </c>
      <c r="G546" s="18" t="s">
        <v>280</v>
      </c>
      <c r="H546" s="16">
        <v>300000</v>
      </c>
      <c r="I546" s="413">
        <v>150000</v>
      </c>
      <c r="J546" s="143">
        <v>112500</v>
      </c>
      <c r="L546" s="191"/>
      <c r="M546" s="191"/>
    </row>
    <row r="547" spans="1:14">
      <c r="A547" s="191" t="s">
        <v>473</v>
      </c>
      <c r="B547" s="13" t="s">
        <v>19</v>
      </c>
      <c r="C547" s="487" t="s">
        <v>20</v>
      </c>
      <c r="D547" s="119" t="s">
        <v>1</v>
      </c>
      <c r="E547" s="164" t="s">
        <v>1537</v>
      </c>
      <c r="F547" s="17" t="s">
        <v>27</v>
      </c>
      <c r="G547" s="18" t="s">
        <v>280</v>
      </c>
      <c r="H547" s="16">
        <v>30000</v>
      </c>
      <c r="I547" s="413">
        <v>15000</v>
      </c>
      <c r="J547" s="143">
        <v>11250</v>
      </c>
      <c r="L547" s="191"/>
      <c r="M547" s="191"/>
    </row>
    <row r="548" spans="1:14" s="14" customFormat="1">
      <c r="A548" s="191" t="s">
        <v>473</v>
      </c>
      <c r="B548" s="13" t="s">
        <v>190</v>
      </c>
      <c r="C548" s="487" t="s">
        <v>470</v>
      </c>
      <c r="D548" s="119" t="s">
        <v>1</v>
      </c>
      <c r="E548" s="164" t="s">
        <v>1537</v>
      </c>
      <c r="F548" s="17" t="s">
        <v>27</v>
      </c>
      <c r="G548" s="18" t="s">
        <v>280</v>
      </c>
      <c r="H548" s="16">
        <v>450000</v>
      </c>
      <c r="I548" s="413">
        <v>225000</v>
      </c>
      <c r="J548" s="143">
        <v>168750</v>
      </c>
      <c r="K548" s="144"/>
      <c r="L548" s="191"/>
      <c r="M548" s="191"/>
      <c r="N548" s="13"/>
    </row>
    <row r="549" spans="1:14">
      <c r="A549" s="191" t="s">
        <v>473</v>
      </c>
      <c r="B549" s="13" t="s">
        <v>22</v>
      </c>
      <c r="C549" s="487" t="s">
        <v>471</v>
      </c>
      <c r="D549" s="119" t="s">
        <v>1</v>
      </c>
      <c r="E549" s="164" t="s">
        <v>1537</v>
      </c>
      <c r="F549" s="17" t="s">
        <v>27</v>
      </c>
      <c r="G549" s="18" t="s">
        <v>280</v>
      </c>
      <c r="H549" s="16">
        <v>750000</v>
      </c>
      <c r="I549" s="413">
        <v>375000</v>
      </c>
      <c r="J549" s="143">
        <v>187500</v>
      </c>
      <c r="L549" s="191"/>
      <c r="M549" s="191"/>
    </row>
    <row r="550" spans="1:14">
      <c r="A550" s="191" t="s">
        <v>473</v>
      </c>
      <c r="B550" s="13" t="s">
        <v>37</v>
      </c>
      <c r="C550" s="487" t="s">
        <v>38</v>
      </c>
      <c r="D550" s="119" t="s">
        <v>1</v>
      </c>
      <c r="E550" s="164" t="s">
        <v>1537</v>
      </c>
      <c r="F550" s="17" t="s">
        <v>27</v>
      </c>
      <c r="G550" s="18" t="s">
        <v>280</v>
      </c>
      <c r="H550" s="16">
        <v>700000</v>
      </c>
      <c r="I550" s="413">
        <v>350000</v>
      </c>
      <c r="J550" s="143">
        <v>262500</v>
      </c>
      <c r="L550" s="191"/>
      <c r="M550" s="191"/>
    </row>
    <row r="551" spans="1:14">
      <c r="A551" s="191" t="s">
        <v>473</v>
      </c>
      <c r="B551" s="13" t="s">
        <v>240</v>
      </c>
      <c r="C551" s="486" t="s">
        <v>332</v>
      </c>
      <c r="H551" s="25">
        <f>SUM(H539:H550)</f>
        <v>34382000</v>
      </c>
      <c r="I551" s="414">
        <f>SUM(I539:I550)</f>
        <v>34470000</v>
      </c>
      <c r="J551" s="25">
        <f>SUM(J539:J550)</f>
        <v>13805000</v>
      </c>
      <c r="L551" s="191"/>
      <c r="M551" s="191"/>
    </row>
    <row r="552" spans="1:14">
      <c r="A552" s="191" t="s">
        <v>474</v>
      </c>
      <c r="B552" s="13" t="s">
        <v>240</v>
      </c>
      <c r="C552" s="485" t="s">
        <v>475</v>
      </c>
      <c r="L552" s="191"/>
      <c r="M552" s="191"/>
    </row>
    <row r="553" spans="1:14">
      <c r="A553" s="191" t="s">
        <v>474</v>
      </c>
      <c r="B553" s="13" t="s">
        <v>24</v>
      </c>
      <c r="C553" s="486" t="s">
        <v>306</v>
      </c>
      <c r="D553" s="119" t="s">
        <v>1</v>
      </c>
      <c r="E553" s="164" t="s">
        <v>1537</v>
      </c>
      <c r="F553" s="17" t="s">
        <v>27</v>
      </c>
      <c r="G553" s="18" t="s">
        <v>280</v>
      </c>
      <c r="H553" s="25">
        <v>47240780</v>
      </c>
      <c r="I553" s="414">
        <v>41806000</v>
      </c>
      <c r="J553" s="146">
        <v>17737304</v>
      </c>
      <c r="L553" s="191"/>
      <c r="M553" s="191"/>
    </row>
    <row r="554" spans="1:14">
      <c r="A554" s="191" t="s">
        <v>474</v>
      </c>
      <c r="B554" s="13" t="s">
        <v>2</v>
      </c>
      <c r="C554" s="487" t="s">
        <v>62</v>
      </c>
      <c r="D554" s="15" t="s">
        <v>16</v>
      </c>
      <c r="E554" s="164" t="s">
        <v>1537</v>
      </c>
      <c r="F554" s="17" t="s">
        <v>27</v>
      </c>
      <c r="G554" s="18" t="s">
        <v>280</v>
      </c>
      <c r="H554" s="16">
        <v>370000</v>
      </c>
      <c r="I554" s="413">
        <v>370000</v>
      </c>
      <c r="J554" s="143">
        <v>277500</v>
      </c>
      <c r="K554" s="13"/>
      <c r="L554" s="191"/>
      <c r="M554" s="191"/>
    </row>
    <row r="555" spans="1:14">
      <c r="A555" s="191" t="s">
        <v>474</v>
      </c>
      <c r="B555" s="13" t="s">
        <v>3</v>
      </c>
      <c r="C555" s="487" t="s">
        <v>4</v>
      </c>
      <c r="D555" s="15" t="s">
        <v>16</v>
      </c>
      <c r="E555" s="164" t="s">
        <v>1537</v>
      </c>
      <c r="F555" s="17" t="s">
        <v>27</v>
      </c>
      <c r="G555" s="18" t="s">
        <v>280</v>
      </c>
      <c r="H555" s="16">
        <v>300000</v>
      </c>
      <c r="I555" s="413">
        <v>300000</v>
      </c>
      <c r="J555" s="143">
        <v>225000</v>
      </c>
      <c r="K555" s="13"/>
      <c r="L555" s="191"/>
      <c r="M555" s="191"/>
    </row>
    <row r="556" spans="1:14" s="14" customFormat="1">
      <c r="A556" s="191" t="s">
        <v>474</v>
      </c>
      <c r="B556" s="13" t="s">
        <v>52</v>
      </c>
      <c r="C556" s="487" t="s">
        <v>53</v>
      </c>
      <c r="D556" s="15" t="s">
        <v>16</v>
      </c>
      <c r="E556" s="164" t="s">
        <v>1537</v>
      </c>
      <c r="F556" s="17" t="s">
        <v>27</v>
      </c>
      <c r="G556" s="18" t="s">
        <v>280</v>
      </c>
      <c r="H556" s="16">
        <v>230000</v>
      </c>
      <c r="I556" s="413">
        <v>230000</v>
      </c>
      <c r="J556" s="143">
        <v>172500</v>
      </c>
      <c r="K556" s="13"/>
      <c r="L556" s="191"/>
      <c r="M556" s="191"/>
      <c r="N556" s="13"/>
    </row>
    <row r="557" spans="1:14">
      <c r="A557" s="191" t="s">
        <v>474</v>
      </c>
      <c r="B557" s="13" t="s">
        <v>184</v>
      </c>
      <c r="C557" s="487" t="s">
        <v>185</v>
      </c>
      <c r="D557" s="15" t="s">
        <v>16</v>
      </c>
      <c r="E557" s="164" t="s">
        <v>1537</v>
      </c>
      <c r="F557" s="17" t="s">
        <v>27</v>
      </c>
      <c r="G557" s="18" t="s">
        <v>280</v>
      </c>
      <c r="H557" s="16">
        <v>2200000</v>
      </c>
      <c r="I557" s="413">
        <v>2200000</v>
      </c>
      <c r="J557" s="143">
        <v>0</v>
      </c>
      <c r="K557" s="13"/>
      <c r="L557" s="191"/>
      <c r="M557" s="191"/>
    </row>
    <row r="558" spans="1:14">
      <c r="A558" s="191" t="s">
        <v>474</v>
      </c>
      <c r="B558" s="13" t="s">
        <v>32</v>
      </c>
      <c r="C558" s="487" t="s">
        <v>33</v>
      </c>
      <c r="D558" s="15" t="s">
        <v>16</v>
      </c>
      <c r="E558" s="164" t="s">
        <v>1537</v>
      </c>
      <c r="F558" s="17" t="s">
        <v>27</v>
      </c>
      <c r="G558" s="18" t="s">
        <v>280</v>
      </c>
      <c r="H558" s="16">
        <v>100000</v>
      </c>
      <c r="I558" s="413">
        <v>100000</v>
      </c>
      <c r="J558" s="143">
        <v>75000</v>
      </c>
      <c r="K558" s="13"/>
      <c r="L558" s="191"/>
      <c r="M558" s="191"/>
    </row>
    <row r="559" spans="1:14">
      <c r="A559" s="191" t="s">
        <v>474</v>
      </c>
      <c r="B559" s="13" t="s">
        <v>9</v>
      </c>
      <c r="C559" s="487" t="s">
        <v>10</v>
      </c>
      <c r="D559" s="15" t="s">
        <v>16</v>
      </c>
      <c r="E559" s="164" t="s">
        <v>1537</v>
      </c>
      <c r="F559" s="17" t="s">
        <v>27</v>
      </c>
      <c r="G559" s="18" t="s">
        <v>280</v>
      </c>
      <c r="H559" s="16">
        <v>3600000</v>
      </c>
      <c r="I559" s="413">
        <v>3600000</v>
      </c>
      <c r="J559" s="143">
        <v>0</v>
      </c>
      <c r="K559" s="13"/>
      <c r="L559" s="191"/>
      <c r="M559" s="191"/>
    </row>
    <row r="560" spans="1:14">
      <c r="A560" s="191" t="s">
        <v>474</v>
      </c>
      <c r="B560" s="13" t="s">
        <v>108</v>
      </c>
      <c r="C560" s="487" t="s">
        <v>138</v>
      </c>
      <c r="D560" s="15" t="s">
        <v>16</v>
      </c>
      <c r="E560" s="164" t="s">
        <v>1537</v>
      </c>
      <c r="F560" s="17" t="s">
        <v>27</v>
      </c>
      <c r="G560" s="18" t="s">
        <v>280</v>
      </c>
      <c r="H560" s="16">
        <v>15600000</v>
      </c>
      <c r="I560" s="413">
        <v>18600000</v>
      </c>
      <c r="J560" s="143">
        <v>0</v>
      </c>
      <c r="K560" s="13"/>
      <c r="L560" s="191"/>
      <c r="M560" s="191"/>
    </row>
    <row r="561" spans="1:14">
      <c r="A561" s="191" t="s">
        <v>474</v>
      </c>
      <c r="B561" s="13" t="s">
        <v>15</v>
      </c>
      <c r="C561" s="487" t="s">
        <v>486</v>
      </c>
      <c r="D561" s="15" t="s">
        <v>16</v>
      </c>
      <c r="E561" s="164" t="s">
        <v>1537</v>
      </c>
      <c r="F561" s="17" t="s">
        <v>27</v>
      </c>
      <c r="G561" s="18" t="s">
        <v>280</v>
      </c>
      <c r="H561" s="16">
        <v>365000</v>
      </c>
      <c r="I561" s="413">
        <v>365000</v>
      </c>
      <c r="J561" s="143">
        <v>273750</v>
      </c>
      <c r="K561" s="13"/>
      <c r="L561" s="191"/>
      <c r="M561" s="191"/>
    </row>
    <row r="562" spans="1:14">
      <c r="A562" s="191" t="s">
        <v>474</v>
      </c>
      <c r="B562" s="13" t="s">
        <v>19</v>
      </c>
      <c r="C562" s="487" t="s">
        <v>20</v>
      </c>
      <c r="D562" s="15" t="s">
        <v>16</v>
      </c>
      <c r="E562" s="164" t="s">
        <v>1537</v>
      </c>
      <c r="F562" s="17" t="s">
        <v>27</v>
      </c>
      <c r="G562" s="18" t="s">
        <v>280</v>
      </c>
      <c r="H562" s="16">
        <v>15000</v>
      </c>
      <c r="I562" s="413">
        <v>15000</v>
      </c>
      <c r="J562" s="143">
        <v>11250</v>
      </c>
      <c r="K562" s="13"/>
      <c r="L562" s="191"/>
      <c r="M562" s="191"/>
    </row>
    <row r="563" spans="1:14">
      <c r="A563" s="191" t="s">
        <v>474</v>
      </c>
      <c r="B563" s="13" t="s">
        <v>190</v>
      </c>
      <c r="C563" s="487" t="s">
        <v>191</v>
      </c>
      <c r="D563" s="15" t="s">
        <v>16</v>
      </c>
      <c r="E563" s="164" t="s">
        <v>1537</v>
      </c>
      <c r="F563" s="17" t="s">
        <v>27</v>
      </c>
      <c r="G563" s="18" t="s">
        <v>280</v>
      </c>
      <c r="H563" s="16">
        <v>35000</v>
      </c>
      <c r="I563" s="413">
        <v>35000</v>
      </c>
      <c r="J563" s="143">
        <v>26250</v>
      </c>
      <c r="K563" s="13"/>
      <c r="L563" s="191"/>
      <c r="M563" s="191"/>
    </row>
    <row r="564" spans="1:14" s="14" customFormat="1">
      <c r="A564" s="191" t="s">
        <v>474</v>
      </c>
      <c r="B564" s="13" t="s">
        <v>22</v>
      </c>
      <c r="C564" s="487" t="s">
        <v>23</v>
      </c>
      <c r="D564" s="15" t="s">
        <v>16</v>
      </c>
      <c r="E564" s="164" t="s">
        <v>1537</v>
      </c>
      <c r="F564" s="17" t="s">
        <v>27</v>
      </c>
      <c r="G564" s="18" t="s">
        <v>280</v>
      </c>
      <c r="H564" s="16">
        <v>150000</v>
      </c>
      <c r="I564" s="413">
        <v>150000</v>
      </c>
      <c r="J564" s="143">
        <v>112500</v>
      </c>
      <c r="K564" s="13"/>
      <c r="L564" s="191"/>
      <c r="M564" s="191"/>
      <c r="N564" s="13"/>
    </row>
    <row r="565" spans="1:14">
      <c r="A565" s="191" t="s">
        <v>474</v>
      </c>
      <c r="B565" s="13" t="s">
        <v>37</v>
      </c>
      <c r="C565" s="487" t="s">
        <v>38</v>
      </c>
      <c r="D565" s="15" t="s">
        <v>16</v>
      </c>
      <c r="E565" s="164" t="s">
        <v>1537</v>
      </c>
      <c r="F565" s="17" t="s">
        <v>27</v>
      </c>
      <c r="G565" s="18" t="s">
        <v>280</v>
      </c>
      <c r="H565" s="16">
        <v>235000</v>
      </c>
      <c r="I565" s="413">
        <v>235000</v>
      </c>
      <c r="J565" s="143">
        <v>176250</v>
      </c>
      <c r="K565" s="13"/>
      <c r="L565" s="191"/>
      <c r="M565" s="191"/>
    </row>
    <row r="566" spans="1:14">
      <c r="A566" s="191" t="s">
        <v>474</v>
      </c>
      <c r="B566" s="13" t="s">
        <v>194</v>
      </c>
      <c r="C566" s="487" t="s">
        <v>195</v>
      </c>
      <c r="D566" s="15" t="s">
        <v>16</v>
      </c>
      <c r="E566" s="164" t="s">
        <v>1537</v>
      </c>
      <c r="F566" s="17" t="s">
        <v>27</v>
      </c>
      <c r="G566" s="18" t="s">
        <v>280</v>
      </c>
      <c r="H566" s="16">
        <v>2200000</v>
      </c>
      <c r="I566" s="413">
        <v>2200000</v>
      </c>
      <c r="J566" s="143">
        <v>0</v>
      </c>
      <c r="K566" s="13"/>
      <c r="L566" s="191"/>
      <c r="M566" s="191"/>
    </row>
    <row r="567" spans="1:14">
      <c r="A567" s="191" t="s">
        <v>474</v>
      </c>
      <c r="B567" s="13" t="s">
        <v>240</v>
      </c>
      <c r="C567" s="486" t="s">
        <v>332</v>
      </c>
      <c r="F567" s="17"/>
      <c r="G567" s="18"/>
      <c r="H567" s="25">
        <f>SUM(H554:H566)</f>
        <v>25400000</v>
      </c>
      <c r="I567" s="414">
        <f>SUM(I554:I566)</f>
        <v>28400000</v>
      </c>
      <c r="J567" s="146">
        <f>SUM(J554:J566)</f>
        <v>1350000</v>
      </c>
      <c r="K567" s="13"/>
      <c r="L567" s="191"/>
      <c r="M567" s="191"/>
    </row>
    <row r="568" spans="1:14">
      <c r="A568" s="191" t="s">
        <v>481</v>
      </c>
      <c r="B568" s="13" t="s">
        <v>240</v>
      </c>
      <c r="C568" s="485" t="s">
        <v>482</v>
      </c>
      <c r="K568" s="13"/>
      <c r="L568" s="191"/>
      <c r="M568" s="191"/>
    </row>
    <row r="569" spans="1:14">
      <c r="A569" s="191" t="s">
        <v>481</v>
      </c>
      <c r="B569" s="13" t="s">
        <v>24</v>
      </c>
      <c r="C569" s="486" t="s">
        <v>306</v>
      </c>
      <c r="D569" s="119" t="s">
        <v>1</v>
      </c>
      <c r="E569" s="164" t="s">
        <v>1537</v>
      </c>
      <c r="F569" s="142" t="s">
        <v>27</v>
      </c>
      <c r="G569" s="18" t="s">
        <v>280</v>
      </c>
      <c r="H569" s="25">
        <v>11156490</v>
      </c>
      <c r="I569" s="414">
        <v>10873000</v>
      </c>
      <c r="J569" s="146">
        <v>3098786</v>
      </c>
      <c r="K569" s="13"/>
      <c r="L569" s="191"/>
      <c r="M569" s="191"/>
    </row>
    <row r="570" spans="1:14">
      <c r="A570" s="191" t="s">
        <v>481</v>
      </c>
      <c r="B570" s="13" t="s">
        <v>3</v>
      </c>
      <c r="C570" s="487" t="s">
        <v>4</v>
      </c>
      <c r="D570" s="15" t="s">
        <v>29</v>
      </c>
      <c r="E570" s="164" t="s">
        <v>1537</v>
      </c>
      <c r="F570" s="142" t="s">
        <v>27</v>
      </c>
      <c r="G570" s="18" t="s">
        <v>280</v>
      </c>
      <c r="H570" s="16">
        <v>1200000</v>
      </c>
      <c r="I570" s="413">
        <v>1200000</v>
      </c>
      <c r="J570" s="143">
        <v>900000</v>
      </c>
      <c r="L570" s="191"/>
      <c r="M570" s="191"/>
    </row>
    <row r="571" spans="1:14">
      <c r="A571" s="191" t="s">
        <v>481</v>
      </c>
      <c r="B571" s="13" t="s">
        <v>9</v>
      </c>
      <c r="C571" s="487" t="s">
        <v>10</v>
      </c>
      <c r="D571" s="15" t="s">
        <v>1</v>
      </c>
      <c r="E571" s="164" t="s">
        <v>1537</v>
      </c>
      <c r="F571" s="142" t="s">
        <v>27</v>
      </c>
      <c r="G571" s="18" t="s">
        <v>280</v>
      </c>
      <c r="H571" s="16">
        <v>300000</v>
      </c>
      <c r="I571" s="413">
        <v>300000</v>
      </c>
      <c r="J571" s="143">
        <v>225000</v>
      </c>
      <c r="L571" s="191"/>
      <c r="M571" s="191"/>
    </row>
    <row r="572" spans="1:14">
      <c r="A572" s="191" t="s">
        <v>481</v>
      </c>
      <c r="B572" s="13" t="s">
        <v>17</v>
      </c>
      <c r="C572" s="487" t="s">
        <v>18</v>
      </c>
      <c r="D572" s="15" t="s">
        <v>29</v>
      </c>
      <c r="E572" s="164" t="s">
        <v>1537</v>
      </c>
      <c r="F572" s="142" t="s">
        <v>27</v>
      </c>
      <c r="G572" s="18" t="s">
        <v>280</v>
      </c>
      <c r="H572" s="16">
        <v>1500000</v>
      </c>
      <c r="I572" s="413">
        <v>1500000</v>
      </c>
      <c r="J572" s="143">
        <v>1125000</v>
      </c>
      <c r="L572" s="191"/>
      <c r="M572" s="191"/>
    </row>
    <row r="573" spans="1:14">
      <c r="A573" s="191" t="s">
        <v>481</v>
      </c>
      <c r="B573" s="13" t="s">
        <v>240</v>
      </c>
      <c r="C573" s="486" t="s">
        <v>332</v>
      </c>
      <c r="H573" s="25">
        <f>SUM(H570:H572)</f>
        <v>3000000</v>
      </c>
      <c r="I573" s="414">
        <f>SUM(I570:I572)</f>
        <v>3000000</v>
      </c>
      <c r="J573" s="146">
        <f>SUM(J570:J572)</f>
        <v>2250000</v>
      </c>
      <c r="L573" s="191"/>
      <c r="M573" s="191"/>
    </row>
    <row r="574" spans="1:14">
      <c r="A574" s="446" t="s">
        <v>1440</v>
      </c>
      <c r="B574" s="13" t="s">
        <v>240</v>
      </c>
      <c r="C574" s="485" t="s">
        <v>1441</v>
      </c>
      <c r="H574" s="25"/>
      <c r="I574" s="414"/>
      <c r="J574" s="146"/>
      <c r="L574" s="191"/>
      <c r="M574" s="191"/>
    </row>
    <row r="575" spans="1:14">
      <c r="A575" s="446" t="s">
        <v>1440</v>
      </c>
      <c r="B575" s="13" t="s">
        <v>24</v>
      </c>
      <c r="C575" s="489" t="s">
        <v>306</v>
      </c>
      <c r="D575" s="167" t="s">
        <v>1</v>
      </c>
      <c r="E575" s="164" t="s">
        <v>1537</v>
      </c>
      <c r="F575" s="167" t="s">
        <v>27</v>
      </c>
      <c r="G575" s="167" t="s">
        <v>280</v>
      </c>
      <c r="H575" s="152">
        <v>11591438</v>
      </c>
      <c r="I575" s="414"/>
      <c r="J575" s="146"/>
      <c r="L575" s="191"/>
      <c r="M575" s="191"/>
    </row>
    <row r="576" spans="1:14">
      <c r="A576" s="446" t="s">
        <v>1440</v>
      </c>
      <c r="B576" s="13" t="s">
        <v>2</v>
      </c>
      <c r="C576" s="206" t="s">
        <v>62</v>
      </c>
      <c r="D576" s="167">
        <v>71061</v>
      </c>
      <c r="E576" s="164" t="s">
        <v>1537</v>
      </c>
      <c r="F576" s="167" t="s">
        <v>27</v>
      </c>
      <c r="G576" s="167" t="s">
        <v>280</v>
      </c>
      <c r="H576" s="144">
        <v>3300000</v>
      </c>
      <c r="I576" s="414"/>
      <c r="J576" s="146"/>
      <c r="L576" s="191"/>
      <c r="M576" s="191"/>
    </row>
    <row r="577" spans="1:13">
      <c r="A577" s="446" t="s">
        <v>1440</v>
      </c>
      <c r="B577" s="13" t="s">
        <v>69</v>
      </c>
      <c r="C577" s="206" t="s">
        <v>97</v>
      </c>
      <c r="D577" s="167">
        <v>71061</v>
      </c>
      <c r="E577" s="164" t="s">
        <v>1537</v>
      </c>
      <c r="F577" s="167" t="s">
        <v>27</v>
      </c>
      <c r="G577" s="167" t="s">
        <v>280</v>
      </c>
      <c r="H577" s="144">
        <v>300000</v>
      </c>
      <c r="I577" s="414"/>
      <c r="J577" s="146"/>
      <c r="L577" s="191"/>
      <c r="M577" s="191"/>
    </row>
    <row r="578" spans="1:13">
      <c r="A578" s="446" t="s">
        <v>1440</v>
      </c>
      <c r="B578" s="13" t="s">
        <v>3</v>
      </c>
      <c r="C578" s="206" t="s">
        <v>4</v>
      </c>
      <c r="D578" s="167">
        <v>71061</v>
      </c>
      <c r="E578" s="164" t="s">
        <v>1537</v>
      </c>
      <c r="F578" s="167" t="s">
        <v>27</v>
      </c>
      <c r="G578" s="167" t="s">
        <v>280</v>
      </c>
      <c r="H578" s="144">
        <v>2700000</v>
      </c>
      <c r="I578" s="414"/>
      <c r="J578" s="146"/>
      <c r="L578" s="191"/>
      <c r="M578" s="191"/>
    </row>
    <row r="579" spans="1:13">
      <c r="A579" s="446" t="s">
        <v>1440</v>
      </c>
      <c r="B579" s="13" t="s">
        <v>32</v>
      </c>
      <c r="C579" s="206" t="s">
        <v>33</v>
      </c>
      <c r="D579" s="167">
        <v>71061</v>
      </c>
      <c r="E579" s="164" t="s">
        <v>1537</v>
      </c>
      <c r="F579" s="167" t="s">
        <v>27</v>
      </c>
      <c r="G579" s="167" t="s">
        <v>280</v>
      </c>
      <c r="H579" s="144">
        <v>1200000</v>
      </c>
      <c r="I579" s="414"/>
      <c r="J579" s="146"/>
      <c r="L579" s="191"/>
      <c r="M579" s="191"/>
    </row>
    <row r="580" spans="1:13">
      <c r="A580" s="446" t="s">
        <v>1440</v>
      </c>
      <c r="B580" s="13" t="s">
        <v>11</v>
      </c>
      <c r="C580" s="206" t="s">
        <v>1555</v>
      </c>
      <c r="D580" s="167">
        <v>71061</v>
      </c>
      <c r="E580" s="164" t="s">
        <v>1537</v>
      </c>
      <c r="F580" s="167" t="s">
        <v>27</v>
      </c>
      <c r="G580" s="167" t="s">
        <v>280</v>
      </c>
      <c r="H580" s="144">
        <v>200000000</v>
      </c>
      <c r="I580" s="414"/>
      <c r="J580" s="146"/>
      <c r="L580" s="191"/>
      <c r="M580" s="191"/>
    </row>
    <row r="581" spans="1:13">
      <c r="A581" s="446" t="s">
        <v>1440</v>
      </c>
      <c r="B581" s="13" t="s">
        <v>15</v>
      </c>
      <c r="C581" s="206" t="s">
        <v>486</v>
      </c>
      <c r="D581" s="167">
        <v>71061</v>
      </c>
      <c r="E581" s="164" t="s">
        <v>1537</v>
      </c>
      <c r="F581" s="167" t="s">
        <v>27</v>
      </c>
      <c r="G581" s="167" t="s">
        <v>280</v>
      </c>
      <c r="H581" s="144">
        <v>1000000</v>
      </c>
      <c r="I581" s="414"/>
      <c r="J581" s="146"/>
      <c r="L581" s="191"/>
      <c r="M581" s="191"/>
    </row>
    <row r="582" spans="1:13">
      <c r="A582" s="446" t="s">
        <v>1440</v>
      </c>
      <c r="B582" s="13" t="s">
        <v>17</v>
      </c>
      <c r="C582" s="206" t="s">
        <v>18</v>
      </c>
      <c r="D582" s="167">
        <v>71061</v>
      </c>
      <c r="E582" s="164" t="s">
        <v>1537</v>
      </c>
      <c r="F582" s="167" t="s">
        <v>27</v>
      </c>
      <c r="G582" s="167" t="s">
        <v>280</v>
      </c>
      <c r="H582" s="144">
        <v>2100000</v>
      </c>
      <c r="I582" s="414"/>
      <c r="J582" s="146"/>
      <c r="L582" s="191"/>
      <c r="M582" s="191"/>
    </row>
    <row r="583" spans="1:13">
      <c r="A583" s="446" t="s">
        <v>1440</v>
      </c>
      <c r="B583" s="13" t="s">
        <v>19</v>
      </c>
      <c r="C583" s="206" t="s">
        <v>20</v>
      </c>
      <c r="D583" s="167">
        <v>71061</v>
      </c>
      <c r="E583" s="164" t="s">
        <v>1537</v>
      </c>
      <c r="F583" s="167" t="s">
        <v>27</v>
      </c>
      <c r="G583" s="167" t="s">
        <v>280</v>
      </c>
      <c r="H583" s="144">
        <v>200000</v>
      </c>
      <c r="I583" s="414"/>
      <c r="J583" s="146"/>
      <c r="L583" s="191"/>
      <c r="M583" s="191"/>
    </row>
    <row r="584" spans="1:13">
      <c r="A584" s="446" t="s">
        <v>1440</v>
      </c>
      <c r="B584" s="13" t="s">
        <v>37</v>
      </c>
      <c r="C584" s="206" t="s">
        <v>38</v>
      </c>
      <c r="D584" s="167">
        <v>71061</v>
      </c>
      <c r="E584" s="164" t="s">
        <v>1537</v>
      </c>
      <c r="F584" s="167" t="s">
        <v>27</v>
      </c>
      <c r="G584" s="167" t="s">
        <v>280</v>
      </c>
      <c r="H584" s="144">
        <v>1200000</v>
      </c>
      <c r="I584" s="414"/>
      <c r="J584" s="146"/>
      <c r="L584" s="191"/>
      <c r="M584" s="191"/>
    </row>
    <row r="585" spans="1:13">
      <c r="A585" s="446" t="s">
        <v>1440</v>
      </c>
      <c r="B585" s="13" t="s">
        <v>240</v>
      </c>
      <c r="C585" s="486" t="s">
        <v>332</v>
      </c>
      <c r="D585" s="470"/>
      <c r="E585" s="387"/>
      <c r="F585" s="470"/>
      <c r="G585" s="470"/>
      <c r="H585" s="152">
        <f>SUM(H576:H584)</f>
        <v>212000000</v>
      </c>
      <c r="I585" s="414"/>
      <c r="J585" s="146"/>
      <c r="L585" s="191"/>
      <c r="M585" s="191"/>
    </row>
    <row r="586" spans="1:13">
      <c r="A586" s="445" t="s">
        <v>1547</v>
      </c>
      <c r="B586" s="13" t="s">
        <v>240</v>
      </c>
      <c r="C586" s="485" t="s">
        <v>402</v>
      </c>
      <c r="L586" s="191"/>
      <c r="M586" s="191"/>
    </row>
    <row r="587" spans="1:13">
      <c r="A587" s="445" t="s">
        <v>1547</v>
      </c>
      <c r="B587" s="13" t="s">
        <v>25</v>
      </c>
      <c r="C587" s="487" t="s">
        <v>60</v>
      </c>
      <c r="D587" s="15" t="s">
        <v>29</v>
      </c>
      <c r="E587" s="164" t="s">
        <v>1537</v>
      </c>
      <c r="F587" s="142" t="s">
        <v>27</v>
      </c>
      <c r="G587" s="145" t="s">
        <v>280</v>
      </c>
      <c r="H587" s="16">
        <v>510000</v>
      </c>
      <c r="I587" s="413">
        <v>5010000</v>
      </c>
      <c r="J587" s="143">
        <v>2600000</v>
      </c>
      <c r="L587" s="191"/>
      <c r="M587" s="191"/>
    </row>
    <row r="588" spans="1:13">
      <c r="A588" s="445" t="s">
        <v>1547</v>
      </c>
      <c r="B588" s="13" t="s">
        <v>2</v>
      </c>
      <c r="C588" s="487" t="s">
        <v>62</v>
      </c>
      <c r="D588" s="15" t="s">
        <v>29</v>
      </c>
      <c r="E588" s="164" t="s">
        <v>1537</v>
      </c>
      <c r="F588" s="142" t="s">
        <v>27</v>
      </c>
      <c r="G588" s="145" t="s">
        <v>280</v>
      </c>
      <c r="H588" s="16">
        <v>500000</v>
      </c>
      <c r="I588" s="413">
        <v>500000</v>
      </c>
      <c r="J588" s="143">
        <v>375000</v>
      </c>
      <c r="L588" s="191"/>
      <c r="M588" s="191"/>
    </row>
    <row r="589" spans="1:13">
      <c r="A589" s="445" t="s">
        <v>1547</v>
      </c>
      <c r="B589" s="13" t="s">
        <v>344</v>
      </c>
      <c r="C589" s="487" t="s">
        <v>345</v>
      </c>
      <c r="D589" s="15" t="s">
        <v>29</v>
      </c>
      <c r="E589" s="164" t="s">
        <v>1537</v>
      </c>
      <c r="F589" s="142" t="s">
        <v>27</v>
      </c>
      <c r="G589" s="145" t="s">
        <v>280</v>
      </c>
      <c r="H589" s="16">
        <v>5000000</v>
      </c>
      <c r="I589" s="413">
        <v>0</v>
      </c>
      <c r="J589" s="143">
        <v>0</v>
      </c>
      <c r="L589" s="191"/>
      <c r="M589" s="191"/>
    </row>
    <row r="590" spans="1:13">
      <c r="A590" s="445" t="s">
        <v>1547</v>
      </c>
      <c r="B590" s="13" t="s">
        <v>3</v>
      </c>
      <c r="C590" s="487" t="s">
        <v>4</v>
      </c>
      <c r="D590" s="15" t="s">
        <v>29</v>
      </c>
      <c r="E590" s="164" t="s">
        <v>1537</v>
      </c>
      <c r="F590" s="142" t="s">
        <v>27</v>
      </c>
      <c r="G590" s="145" t="s">
        <v>280</v>
      </c>
      <c r="H590" s="16">
        <v>665000</v>
      </c>
      <c r="I590" s="413">
        <v>665000</v>
      </c>
      <c r="J590" s="143">
        <v>498750</v>
      </c>
      <c r="L590" s="191"/>
      <c r="M590" s="191"/>
    </row>
    <row r="591" spans="1:13">
      <c r="A591" s="445" t="s">
        <v>1547</v>
      </c>
      <c r="B591" s="13" t="s">
        <v>111</v>
      </c>
      <c r="C591" s="487" t="s">
        <v>112</v>
      </c>
      <c r="D591" s="15" t="s">
        <v>29</v>
      </c>
      <c r="E591" s="164" t="s">
        <v>1537</v>
      </c>
      <c r="F591" s="142" t="s">
        <v>27</v>
      </c>
      <c r="G591" s="145" t="s">
        <v>280</v>
      </c>
      <c r="H591" s="16">
        <v>1500000</v>
      </c>
      <c r="I591" s="413">
        <v>1500000</v>
      </c>
      <c r="J591" s="143">
        <v>320000</v>
      </c>
      <c r="L591" s="191"/>
      <c r="M591" s="191"/>
    </row>
    <row r="592" spans="1:13">
      <c r="A592" s="445" t="s">
        <v>1547</v>
      </c>
      <c r="B592" s="13" t="s">
        <v>32</v>
      </c>
      <c r="C592" s="487" t="s">
        <v>33</v>
      </c>
      <c r="D592" s="15" t="s">
        <v>29</v>
      </c>
      <c r="E592" s="164" t="s">
        <v>1537</v>
      </c>
      <c r="F592" s="142" t="s">
        <v>27</v>
      </c>
      <c r="G592" s="145" t="s">
        <v>280</v>
      </c>
      <c r="H592" s="16">
        <v>200000</v>
      </c>
      <c r="I592" s="413">
        <v>200000</v>
      </c>
      <c r="J592" s="143">
        <v>150000</v>
      </c>
      <c r="L592" s="191"/>
      <c r="M592" s="191"/>
    </row>
    <row r="593" spans="1:14">
      <c r="A593" s="445" t="s">
        <v>1547</v>
      </c>
      <c r="B593" s="13" t="s">
        <v>13</v>
      </c>
      <c r="C593" s="487" t="s">
        <v>14</v>
      </c>
      <c r="D593" s="15" t="s">
        <v>29</v>
      </c>
      <c r="E593" s="164" t="s">
        <v>1537</v>
      </c>
      <c r="F593" s="142" t="s">
        <v>27</v>
      </c>
      <c r="G593" s="145" t="s">
        <v>280</v>
      </c>
      <c r="H593" s="16">
        <v>250000</v>
      </c>
      <c r="I593" s="413">
        <v>250000</v>
      </c>
      <c r="J593" s="143">
        <v>187500</v>
      </c>
      <c r="L593" s="191"/>
      <c r="M593" s="191"/>
    </row>
    <row r="594" spans="1:14" s="14" customFormat="1">
      <c r="A594" s="445" t="s">
        <v>1547</v>
      </c>
      <c r="B594" s="13" t="s">
        <v>41</v>
      </c>
      <c r="C594" s="487" t="s">
        <v>28</v>
      </c>
      <c r="D594" s="15" t="s">
        <v>29</v>
      </c>
      <c r="E594" s="164" t="s">
        <v>1537</v>
      </c>
      <c r="F594" s="142" t="s">
        <v>27</v>
      </c>
      <c r="G594" s="145" t="s">
        <v>280</v>
      </c>
      <c r="H594" s="157">
        <v>250000000</v>
      </c>
      <c r="I594" s="413">
        <v>500000000</v>
      </c>
      <c r="J594" s="143">
        <v>341067961</v>
      </c>
      <c r="K594" s="144"/>
      <c r="L594" s="191"/>
      <c r="M594" s="191"/>
      <c r="N594" s="13"/>
    </row>
    <row r="595" spans="1:14">
      <c r="A595" s="445" t="s">
        <v>1547</v>
      </c>
      <c r="B595" s="13" t="s">
        <v>15</v>
      </c>
      <c r="C595" s="487" t="s">
        <v>486</v>
      </c>
      <c r="D595" s="15" t="s">
        <v>29</v>
      </c>
      <c r="E595" s="164" t="s">
        <v>1537</v>
      </c>
      <c r="F595" s="142" t="s">
        <v>27</v>
      </c>
      <c r="G595" s="145" t="s">
        <v>280</v>
      </c>
      <c r="H595" s="16">
        <v>325000</v>
      </c>
      <c r="I595" s="413">
        <v>325000</v>
      </c>
      <c r="J595" s="143">
        <v>243750</v>
      </c>
      <c r="L595" s="191"/>
      <c r="M595" s="191"/>
    </row>
    <row r="596" spans="1:14">
      <c r="A596" s="445" t="s">
        <v>1547</v>
      </c>
      <c r="B596" s="13" t="s">
        <v>19</v>
      </c>
      <c r="C596" s="487" t="s">
        <v>20</v>
      </c>
      <c r="D596" s="15" t="s">
        <v>29</v>
      </c>
      <c r="E596" s="164" t="s">
        <v>1537</v>
      </c>
      <c r="F596" s="142" t="s">
        <v>27</v>
      </c>
      <c r="G596" s="145" t="s">
        <v>280</v>
      </c>
      <c r="H596" s="16">
        <v>25000</v>
      </c>
      <c r="I596" s="413">
        <v>25000</v>
      </c>
      <c r="J596" s="143">
        <v>18750</v>
      </c>
      <c r="L596" s="191"/>
      <c r="M596" s="191"/>
    </row>
    <row r="597" spans="1:14">
      <c r="A597" s="445" t="s">
        <v>1547</v>
      </c>
      <c r="B597" s="13" t="s">
        <v>22</v>
      </c>
      <c r="C597" s="487" t="s">
        <v>23</v>
      </c>
      <c r="D597" s="15" t="s">
        <v>29</v>
      </c>
      <c r="E597" s="164" t="s">
        <v>1537</v>
      </c>
      <c r="F597" s="142" t="s">
        <v>27</v>
      </c>
      <c r="G597" s="145" t="s">
        <v>280</v>
      </c>
      <c r="H597" s="16">
        <v>300000</v>
      </c>
      <c r="I597" s="413">
        <v>300000</v>
      </c>
      <c r="J597" s="143">
        <v>225000</v>
      </c>
      <c r="L597" s="191"/>
      <c r="M597" s="191"/>
    </row>
    <row r="598" spans="1:14">
      <c r="A598" s="445" t="s">
        <v>1547</v>
      </c>
      <c r="B598" s="13" t="s">
        <v>37</v>
      </c>
      <c r="C598" s="487" t="s">
        <v>38</v>
      </c>
      <c r="D598" s="15" t="s">
        <v>29</v>
      </c>
      <c r="E598" s="164" t="s">
        <v>1537</v>
      </c>
      <c r="F598" s="142" t="s">
        <v>27</v>
      </c>
      <c r="G598" s="145" t="s">
        <v>280</v>
      </c>
      <c r="H598" s="16">
        <v>200000</v>
      </c>
      <c r="I598" s="413">
        <v>200000</v>
      </c>
      <c r="J598" s="143">
        <v>0</v>
      </c>
      <c r="L598" s="191"/>
      <c r="M598" s="191"/>
    </row>
    <row r="599" spans="1:14">
      <c r="A599" s="445" t="s">
        <v>1547</v>
      </c>
      <c r="B599" s="13" t="s">
        <v>400</v>
      </c>
      <c r="C599" s="487" t="s">
        <v>401</v>
      </c>
      <c r="D599" s="15" t="s">
        <v>29</v>
      </c>
      <c r="E599" s="164" t="s">
        <v>1537</v>
      </c>
      <c r="F599" s="142" t="s">
        <v>27</v>
      </c>
      <c r="G599" s="145" t="s">
        <v>280</v>
      </c>
      <c r="H599" s="16">
        <v>25000</v>
      </c>
      <c r="I599" s="413">
        <v>25000</v>
      </c>
      <c r="J599" s="143">
        <v>18750</v>
      </c>
      <c r="L599" s="191"/>
      <c r="M599" s="191"/>
    </row>
    <row r="600" spans="1:14">
      <c r="A600" s="445" t="s">
        <v>1547</v>
      </c>
      <c r="B600" s="13" t="s">
        <v>84</v>
      </c>
      <c r="C600" s="487" t="s">
        <v>85</v>
      </c>
      <c r="D600" s="15" t="s">
        <v>29</v>
      </c>
      <c r="E600" s="164" t="s">
        <v>1537</v>
      </c>
      <c r="F600" s="142" t="s">
        <v>27</v>
      </c>
      <c r="G600" s="145" t="s">
        <v>280</v>
      </c>
      <c r="H600" s="16">
        <v>1000000</v>
      </c>
      <c r="I600" s="413">
        <v>1000000</v>
      </c>
      <c r="J600" s="143">
        <v>532500</v>
      </c>
      <c r="L600" s="191"/>
      <c r="M600" s="191"/>
    </row>
    <row r="601" spans="1:14">
      <c r="A601" s="445" t="s">
        <v>1547</v>
      </c>
      <c r="B601" s="13" t="s">
        <v>240</v>
      </c>
      <c r="C601" s="486" t="s">
        <v>332</v>
      </c>
      <c r="H601" s="25">
        <f>SUM(H587:H600)</f>
        <v>260500000</v>
      </c>
      <c r="I601" s="419">
        <f>SUM(I587:I600)</f>
        <v>510000000</v>
      </c>
      <c r="J601" s="146">
        <f>SUM(J587:J600)</f>
        <v>346237961</v>
      </c>
      <c r="L601" s="191"/>
      <c r="M601" s="191"/>
    </row>
    <row r="602" spans="1:14">
      <c r="A602" s="191" t="s">
        <v>349</v>
      </c>
      <c r="B602" s="13" t="s">
        <v>240</v>
      </c>
      <c r="C602" s="485" t="s">
        <v>351</v>
      </c>
      <c r="G602" s="145"/>
      <c r="I602" s="414"/>
      <c r="L602" s="191"/>
      <c r="M602" s="191"/>
    </row>
    <row r="603" spans="1:14">
      <c r="A603" s="191" t="s">
        <v>349</v>
      </c>
      <c r="B603" s="13" t="s">
        <v>24</v>
      </c>
      <c r="C603" s="486" t="s">
        <v>306</v>
      </c>
      <c r="D603" s="119" t="s">
        <v>1</v>
      </c>
      <c r="E603" s="164" t="s">
        <v>1537</v>
      </c>
      <c r="F603" s="142" t="s">
        <v>376</v>
      </c>
      <c r="G603" s="145" t="s">
        <v>280</v>
      </c>
      <c r="H603" s="25">
        <v>117796850</v>
      </c>
      <c r="I603" s="414">
        <v>104245000</v>
      </c>
      <c r="J603" s="146">
        <v>35376483</v>
      </c>
      <c r="L603" s="191"/>
      <c r="M603" s="191"/>
    </row>
    <row r="604" spans="1:14">
      <c r="A604" s="191" t="s">
        <v>349</v>
      </c>
      <c r="B604" s="13" t="s">
        <v>25</v>
      </c>
      <c r="C604" s="487" t="s">
        <v>60</v>
      </c>
      <c r="D604" s="15" t="s">
        <v>350</v>
      </c>
      <c r="E604" s="164" t="s">
        <v>1537</v>
      </c>
      <c r="F604" s="142" t="s">
        <v>376</v>
      </c>
      <c r="G604" s="145" t="s">
        <v>280</v>
      </c>
      <c r="H604" s="16">
        <v>2400000</v>
      </c>
      <c r="I604" s="413">
        <v>2400000</v>
      </c>
      <c r="J604" s="143">
        <v>1300000</v>
      </c>
      <c r="L604" s="191"/>
      <c r="M604" s="191"/>
    </row>
    <row r="605" spans="1:14">
      <c r="A605" s="191" t="s">
        <v>349</v>
      </c>
      <c r="B605" s="13" t="s">
        <v>2</v>
      </c>
      <c r="C605" s="487" t="s">
        <v>62</v>
      </c>
      <c r="D605" s="15" t="s">
        <v>350</v>
      </c>
      <c r="E605" s="164" t="s">
        <v>1537</v>
      </c>
      <c r="F605" s="142" t="s">
        <v>376</v>
      </c>
      <c r="G605" s="145" t="s">
        <v>280</v>
      </c>
      <c r="H605" s="16">
        <v>400000</v>
      </c>
      <c r="I605" s="413">
        <v>400000</v>
      </c>
      <c r="J605" s="143">
        <v>250000</v>
      </c>
      <c r="L605" s="191"/>
      <c r="M605" s="191"/>
    </row>
    <row r="606" spans="1:14">
      <c r="A606" s="191" t="s">
        <v>349</v>
      </c>
      <c r="B606" s="13" t="s">
        <v>3</v>
      </c>
      <c r="C606" s="487" t="s">
        <v>4</v>
      </c>
      <c r="D606" s="15" t="s">
        <v>350</v>
      </c>
      <c r="E606" s="164" t="s">
        <v>1537</v>
      </c>
      <c r="F606" s="142" t="s">
        <v>376</v>
      </c>
      <c r="G606" s="145" t="s">
        <v>280</v>
      </c>
      <c r="H606" s="16">
        <v>3000000</v>
      </c>
      <c r="I606" s="413">
        <v>3000000</v>
      </c>
      <c r="J606" s="143">
        <v>800000</v>
      </c>
      <c r="L606" s="191"/>
      <c r="M606" s="191"/>
    </row>
    <row r="607" spans="1:14">
      <c r="A607" s="191" t="s">
        <v>349</v>
      </c>
      <c r="B607" s="13" t="s">
        <v>88</v>
      </c>
      <c r="C607" s="487" t="s">
        <v>89</v>
      </c>
      <c r="D607" s="15" t="s">
        <v>350</v>
      </c>
      <c r="E607" s="164" t="s">
        <v>1537</v>
      </c>
      <c r="F607" s="142" t="s">
        <v>376</v>
      </c>
      <c r="G607" s="145" t="s">
        <v>280</v>
      </c>
      <c r="H607" s="16">
        <v>300000</v>
      </c>
      <c r="I607" s="413">
        <v>300000</v>
      </c>
      <c r="J607" s="143">
        <v>225000</v>
      </c>
      <c r="L607" s="191"/>
      <c r="M607" s="191"/>
    </row>
    <row r="608" spans="1:14">
      <c r="A608" s="191" t="s">
        <v>349</v>
      </c>
      <c r="B608" s="13" t="s">
        <v>52</v>
      </c>
      <c r="C608" s="487" t="s">
        <v>53</v>
      </c>
      <c r="D608" s="15" t="s">
        <v>350</v>
      </c>
      <c r="E608" s="164" t="s">
        <v>1537</v>
      </c>
      <c r="F608" s="142" t="s">
        <v>376</v>
      </c>
      <c r="G608" s="145" t="s">
        <v>280</v>
      </c>
      <c r="H608" s="16">
        <v>4100000</v>
      </c>
      <c r="I608" s="413">
        <v>3500000</v>
      </c>
      <c r="J608" s="143">
        <v>1625000</v>
      </c>
      <c r="L608" s="191"/>
      <c r="M608" s="191"/>
    </row>
    <row r="609" spans="1:14">
      <c r="A609" s="191" t="s">
        <v>349</v>
      </c>
      <c r="B609" s="13" t="s">
        <v>146</v>
      </c>
      <c r="C609" s="487" t="s">
        <v>147</v>
      </c>
      <c r="D609" s="15" t="s">
        <v>350</v>
      </c>
      <c r="E609" s="164" t="s">
        <v>1537</v>
      </c>
      <c r="F609" s="142" t="s">
        <v>376</v>
      </c>
      <c r="G609" s="145" t="s">
        <v>280</v>
      </c>
      <c r="H609" s="16">
        <v>200000</v>
      </c>
      <c r="I609" s="413">
        <v>200000</v>
      </c>
      <c r="J609" s="143">
        <v>150000</v>
      </c>
      <c r="L609" s="191"/>
      <c r="M609" s="191"/>
    </row>
    <row r="610" spans="1:14">
      <c r="A610" s="191" t="s">
        <v>349</v>
      </c>
      <c r="B610" s="13" t="s">
        <v>5</v>
      </c>
      <c r="C610" s="487" t="s">
        <v>6</v>
      </c>
      <c r="D610" s="15" t="s">
        <v>350</v>
      </c>
      <c r="E610" s="164" t="s">
        <v>1537</v>
      </c>
      <c r="F610" s="142" t="s">
        <v>376</v>
      </c>
      <c r="G610" s="145" t="s">
        <v>280</v>
      </c>
      <c r="H610" s="16">
        <v>200000</v>
      </c>
      <c r="I610" s="413">
        <v>200000</v>
      </c>
      <c r="J610" s="143">
        <v>150000</v>
      </c>
      <c r="L610" s="191"/>
      <c r="M610" s="191"/>
    </row>
    <row r="611" spans="1:14">
      <c r="A611" s="191" t="s">
        <v>349</v>
      </c>
      <c r="B611" s="13" t="s">
        <v>76</v>
      </c>
      <c r="C611" s="487" t="s">
        <v>77</v>
      </c>
      <c r="D611" s="15" t="s">
        <v>350</v>
      </c>
      <c r="E611" s="164" t="s">
        <v>1537</v>
      </c>
      <c r="F611" s="142" t="s">
        <v>376</v>
      </c>
      <c r="G611" s="145" t="s">
        <v>280</v>
      </c>
      <c r="H611" s="16">
        <v>100000000</v>
      </c>
      <c r="I611" s="413">
        <v>46000000</v>
      </c>
      <c r="J611" s="143">
        <v>41500000</v>
      </c>
      <c r="L611" s="191"/>
      <c r="M611" s="191"/>
    </row>
    <row r="612" spans="1:14">
      <c r="A612" s="191" t="s">
        <v>349</v>
      </c>
      <c r="B612" s="13" t="s">
        <v>32</v>
      </c>
      <c r="C612" s="487" t="s">
        <v>33</v>
      </c>
      <c r="D612" s="15" t="s">
        <v>350</v>
      </c>
      <c r="E612" s="164" t="s">
        <v>1537</v>
      </c>
      <c r="F612" s="142" t="s">
        <v>376</v>
      </c>
      <c r="G612" s="145" t="s">
        <v>280</v>
      </c>
      <c r="H612" s="16">
        <v>200000</v>
      </c>
      <c r="I612" s="413">
        <v>250000</v>
      </c>
      <c r="J612" s="143">
        <v>187500</v>
      </c>
      <c r="L612" s="191"/>
      <c r="M612" s="191"/>
    </row>
    <row r="613" spans="1:14">
      <c r="A613" s="191" t="s">
        <v>349</v>
      </c>
      <c r="B613" s="13" t="s">
        <v>7</v>
      </c>
      <c r="C613" s="487" t="s">
        <v>8</v>
      </c>
      <c r="D613" s="15" t="s">
        <v>350</v>
      </c>
      <c r="E613" s="164" t="s">
        <v>1537</v>
      </c>
      <c r="F613" s="142" t="s">
        <v>376</v>
      </c>
      <c r="G613" s="145" t="s">
        <v>280</v>
      </c>
      <c r="H613" s="16">
        <v>400000</v>
      </c>
      <c r="I613" s="413">
        <v>400000</v>
      </c>
      <c r="J613" s="143">
        <v>300000</v>
      </c>
      <c r="L613" s="191"/>
      <c r="M613" s="191"/>
    </row>
    <row r="614" spans="1:14">
      <c r="A614" s="191" t="s">
        <v>349</v>
      </c>
      <c r="B614" s="13" t="s">
        <v>13</v>
      </c>
      <c r="C614" s="487" t="s">
        <v>14</v>
      </c>
      <c r="D614" s="15" t="s">
        <v>350</v>
      </c>
      <c r="E614" s="164" t="s">
        <v>1537</v>
      </c>
      <c r="F614" s="142" t="s">
        <v>376</v>
      </c>
      <c r="G614" s="145" t="s">
        <v>280</v>
      </c>
      <c r="H614" s="16">
        <v>1000000</v>
      </c>
      <c r="I614" s="413">
        <v>600000</v>
      </c>
      <c r="J614" s="143">
        <v>450000</v>
      </c>
      <c r="L614" s="191"/>
      <c r="M614" s="191"/>
    </row>
    <row r="615" spans="1:14">
      <c r="A615" s="191" t="s">
        <v>349</v>
      </c>
      <c r="B615" s="13" t="s">
        <v>15</v>
      </c>
      <c r="C615" s="487" t="s">
        <v>486</v>
      </c>
      <c r="D615" s="15" t="s">
        <v>350</v>
      </c>
      <c r="E615" s="164" t="s">
        <v>1537</v>
      </c>
      <c r="F615" s="142" t="s">
        <v>376</v>
      </c>
      <c r="G615" s="145" t="s">
        <v>280</v>
      </c>
      <c r="H615" s="16">
        <v>1000000</v>
      </c>
      <c r="I615" s="413">
        <v>1000000</v>
      </c>
      <c r="J615" s="143">
        <v>750000</v>
      </c>
      <c r="L615" s="191"/>
      <c r="M615" s="191"/>
    </row>
    <row r="616" spans="1:14">
      <c r="A616" s="191" t="s">
        <v>349</v>
      </c>
      <c r="B616" s="13" t="s">
        <v>17</v>
      </c>
      <c r="C616" s="487" t="s">
        <v>18</v>
      </c>
      <c r="D616" s="15" t="s">
        <v>350</v>
      </c>
      <c r="E616" s="164" t="s">
        <v>1537</v>
      </c>
      <c r="F616" s="142" t="s">
        <v>376</v>
      </c>
      <c r="G616" s="145" t="s">
        <v>280</v>
      </c>
      <c r="H616" s="16">
        <v>1400000</v>
      </c>
      <c r="I616" s="413">
        <v>1400000</v>
      </c>
      <c r="J616" s="143">
        <v>1050000</v>
      </c>
      <c r="L616" s="191"/>
      <c r="M616" s="191"/>
    </row>
    <row r="617" spans="1:14" s="14" customFormat="1">
      <c r="A617" s="191" t="s">
        <v>349</v>
      </c>
      <c r="B617" s="13" t="s">
        <v>19</v>
      </c>
      <c r="C617" s="487" t="s">
        <v>20</v>
      </c>
      <c r="D617" s="15" t="s">
        <v>350</v>
      </c>
      <c r="E617" s="164" t="s">
        <v>1537</v>
      </c>
      <c r="F617" s="142" t="s">
        <v>376</v>
      </c>
      <c r="G617" s="145" t="s">
        <v>280</v>
      </c>
      <c r="H617" s="16">
        <v>100000</v>
      </c>
      <c r="I617" s="413">
        <v>100000</v>
      </c>
      <c r="J617" s="143">
        <v>75000</v>
      </c>
      <c r="K617" s="144"/>
      <c r="L617" s="191"/>
      <c r="M617" s="191"/>
      <c r="N617" s="13"/>
    </row>
    <row r="618" spans="1:14">
      <c r="A618" s="191" t="s">
        <v>349</v>
      </c>
      <c r="B618" s="13" t="s">
        <v>22</v>
      </c>
      <c r="C618" s="487" t="s">
        <v>23</v>
      </c>
      <c r="D618" s="15" t="s">
        <v>350</v>
      </c>
      <c r="E618" s="164" t="s">
        <v>1537</v>
      </c>
      <c r="F618" s="142" t="s">
        <v>376</v>
      </c>
      <c r="G618" s="145" t="s">
        <v>280</v>
      </c>
      <c r="H618" s="16">
        <v>100000</v>
      </c>
      <c r="I618" s="413">
        <v>100000</v>
      </c>
      <c r="J618" s="143">
        <v>75000</v>
      </c>
      <c r="L618" s="191"/>
      <c r="M618" s="191"/>
    </row>
    <row r="619" spans="1:14">
      <c r="A619" s="191" t="s">
        <v>349</v>
      </c>
      <c r="B619" s="13" t="s">
        <v>37</v>
      </c>
      <c r="C619" s="487" t="s">
        <v>38</v>
      </c>
      <c r="D619" s="15" t="s">
        <v>350</v>
      </c>
      <c r="E619" s="164" t="s">
        <v>1537</v>
      </c>
      <c r="F619" s="142" t="s">
        <v>376</v>
      </c>
      <c r="G619" s="145" t="s">
        <v>280</v>
      </c>
      <c r="H619" s="16">
        <v>2400000</v>
      </c>
      <c r="I619" s="413">
        <v>1350000</v>
      </c>
      <c r="J619" s="143">
        <v>1012500</v>
      </c>
      <c r="L619" s="191"/>
      <c r="M619" s="191"/>
    </row>
    <row r="620" spans="1:14">
      <c r="A620" s="191" t="s">
        <v>349</v>
      </c>
      <c r="B620" s="13" t="s">
        <v>104</v>
      </c>
      <c r="C620" s="487" t="s">
        <v>105</v>
      </c>
      <c r="D620" s="15" t="s">
        <v>350</v>
      </c>
      <c r="E620" s="164" t="s">
        <v>1537</v>
      </c>
      <c r="F620" s="142" t="s">
        <v>376</v>
      </c>
      <c r="G620" s="145" t="s">
        <v>280</v>
      </c>
      <c r="H620" s="16">
        <v>800000</v>
      </c>
      <c r="I620" s="413">
        <v>800000</v>
      </c>
      <c r="J620" s="143">
        <v>600000</v>
      </c>
      <c r="L620" s="191"/>
      <c r="M620" s="191"/>
    </row>
    <row r="621" spans="1:14">
      <c r="A621" s="191" t="s">
        <v>349</v>
      </c>
      <c r="B621" s="13" t="s">
        <v>84</v>
      </c>
      <c r="C621" s="487" t="s">
        <v>85</v>
      </c>
      <c r="D621" s="15" t="s">
        <v>350</v>
      </c>
      <c r="E621" s="164" t="s">
        <v>1537</v>
      </c>
      <c r="F621" s="142" t="s">
        <v>376</v>
      </c>
      <c r="G621" s="145" t="s">
        <v>280</v>
      </c>
      <c r="H621" s="16">
        <v>50000000</v>
      </c>
      <c r="I621" s="413">
        <v>37484000</v>
      </c>
      <c r="J621" s="143">
        <v>2896000</v>
      </c>
      <c r="L621" s="191"/>
      <c r="M621" s="191"/>
    </row>
    <row r="622" spans="1:14">
      <c r="A622" s="191" t="s">
        <v>349</v>
      </c>
      <c r="B622" s="13" t="s">
        <v>240</v>
      </c>
      <c r="C622" s="486" t="s">
        <v>332</v>
      </c>
      <c r="D622" s="473"/>
      <c r="E622" s="148"/>
      <c r="F622" s="145"/>
      <c r="G622" s="145"/>
      <c r="H622" s="25">
        <f>SUM(H604:H621)</f>
        <v>168000000</v>
      </c>
      <c r="I622" s="414">
        <f>SUM(I604:I621)</f>
        <v>99484000</v>
      </c>
      <c r="J622" s="146">
        <f>SUM(J604:J621)</f>
        <v>53396000</v>
      </c>
      <c r="K622" s="152"/>
      <c r="L622" s="191"/>
      <c r="M622" s="191"/>
    </row>
    <row r="623" spans="1:14">
      <c r="A623" s="191" t="s">
        <v>485</v>
      </c>
      <c r="B623" s="13" t="s">
        <v>240</v>
      </c>
      <c r="C623" s="485" t="s">
        <v>483</v>
      </c>
      <c r="L623" s="191"/>
      <c r="M623" s="191"/>
    </row>
    <row r="624" spans="1:14">
      <c r="A624" s="191" t="s">
        <v>485</v>
      </c>
      <c r="B624" s="13" t="s">
        <v>24</v>
      </c>
      <c r="C624" s="486" t="s">
        <v>306</v>
      </c>
      <c r="D624" s="119" t="s">
        <v>1</v>
      </c>
      <c r="E624" s="164" t="s">
        <v>1537</v>
      </c>
      <c r="F624" s="142" t="s">
        <v>376</v>
      </c>
      <c r="G624" s="18" t="s">
        <v>280</v>
      </c>
      <c r="H624" s="25">
        <v>61020000</v>
      </c>
      <c r="I624" s="414">
        <v>54000000</v>
      </c>
      <c r="J624" s="146">
        <v>40500000</v>
      </c>
      <c r="L624" s="191"/>
      <c r="M624" s="191"/>
    </row>
    <row r="625" spans="1:14">
      <c r="A625" s="191" t="s">
        <v>485</v>
      </c>
      <c r="B625" s="13" t="s">
        <v>25</v>
      </c>
      <c r="C625" s="487" t="s">
        <v>60</v>
      </c>
      <c r="D625" s="15">
        <v>70840</v>
      </c>
      <c r="E625" s="164" t="s">
        <v>1537</v>
      </c>
      <c r="F625" s="142" t="s">
        <v>376</v>
      </c>
      <c r="G625" s="18" t="s">
        <v>280</v>
      </c>
      <c r="H625" s="16">
        <v>225000</v>
      </c>
      <c r="I625" s="413">
        <v>225000</v>
      </c>
      <c r="J625" s="153">
        <v>150000</v>
      </c>
      <c r="K625" s="13"/>
      <c r="L625" s="191"/>
      <c r="M625" s="191"/>
    </row>
    <row r="626" spans="1:14">
      <c r="A626" s="191" t="s">
        <v>485</v>
      </c>
      <c r="B626" s="13" t="s">
        <v>2</v>
      </c>
      <c r="C626" s="487" t="s">
        <v>62</v>
      </c>
      <c r="D626" s="15">
        <v>70840</v>
      </c>
      <c r="E626" s="164" t="s">
        <v>1537</v>
      </c>
      <c r="F626" s="142" t="s">
        <v>376</v>
      </c>
      <c r="G626" s="18" t="s">
        <v>280</v>
      </c>
      <c r="H626" s="16">
        <v>175000</v>
      </c>
      <c r="I626" s="413">
        <v>175000</v>
      </c>
      <c r="J626" s="153">
        <v>145000</v>
      </c>
      <c r="K626" s="13"/>
      <c r="L626" s="191"/>
      <c r="M626" s="191"/>
    </row>
    <row r="627" spans="1:14">
      <c r="A627" s="191" t="s">
        <v>485</v>
      </c>
      <c r="B627" s="13" t="s">
        <v>34</v>
      </c>
      <c r="C627" s="487" t="s">
        <v>823</v>
      </c>
      <c r="D627" s="15">
        <v>70840</v>
      </c>
      <c r="E627" s="164" t="s">
        <v>1537</v>
      </c>
      <c r="F627" s="142" t="s">
        <v>376</v>
      </c>
      <c r="G627" s="18" t="s">
        <v>280</v>
      </c>
      <c r="H627" s="16">
        <v>50000</v>
      </c>
      <c r="I627" s="413">
        <v>50000</v>
      </c>
      <c r="J627" s="153">
        <v>35000</v>
      </c>
      <c r="K627" s="13"/>
      <c r="L627" s="191"/>
      <c r="M627" s="191"/>
    </row>
    <row r="628" spans="1:14">
      <c r="A628" s="191" t="s">
        <v>485</v>
      </c>
      <c r="B628" s="13" t="s">
        <v>47</v>
      </c>
      <c r="C628" s="487" t="s">
        <v>65</v>
      </c>
      <c r="D628" s="15">
        <v>70840</v>
      </c>
      <c r="E628" s="164" t="s">
        <v>1537</v>
      </c>
      <c r="F628" s="142" t="s">
        <v>376</v>
      </c>
      <c r="G628" s="18" t="s">
        <v>280</v>
      </c>
      <c r="H628" s="16">
        <v>90000</v>
      </c>
      <c r="I628" s="413">
        <v>90000</v>
      </c>
      <c r="J628" s="153">
        <v>70000</v>
      </c>
      <c r="K628" s="13"/>
      <c r="L628" s="191"/>
      <c r="M628" s="191"/>
    </row>
    <row r="629" spans="1:14">
      <c r="A629" s="191" t="s">
        <v>485</v>
      </c>
      <c r="B629" s="13" t="s">
        <v>190</v>
      </c>
      <c r="C629" s="487" t="s">
        <v>191</v>
      </c>
      <c r="D629" s="15">
        <v>70840</v>
      </c>
      <c r="E629" s="164" t="s">
        <v>1537</v>
      </c>
      <c r="F629" s="142" t="s">
        <v>376</v>
      </c>
      <c r="G629" s="18" t="s">
        <v>280</v>
      </c>
      <c r="H629" s="16">
        <v>60000</v>
      </c>
      <c r="I629" s="413">
        <v>60000</v>
      </c>
      <c r="J629" s="153">
        <v>50000</v>
      </c>
      <c r="K629" s="13"/>
      <c r="L629" s="191"/>
      <c r="M629" s="191"/>
    </row>
    <row r="630" spans="1:14">
      <c r="A630" s="191" t="s">
        <v>485</v>
      </c>
      <c r="B630" s="13" t="s">
        <v>240</v>
      </c>
      <c r="C630" s="486" t="s">
        <v>332</v>
      </c>
      <c r="H630" s="25">
        <f>SUM(H625:H629)</f>
        <v>600000</v>
      </c>
      <c r="I630" s="414">
        <f>SUM(I625:I629)</f>
        <v>600000</v>
      </c>
      <c r="J630" s="25">
        <f>SUM(J625:J629)</f>
        <v>450000</v>
      </c>
      <c r="K630" s="13"/>
      <c r="L630" s="191"/>
      <c r="M630" s="191"/>
    </row>
    <row r="631" spans="1:14">
      <c r="A631" s="191" t="s">
        <v>361</v>
      </c>
      <c r="B631" s="13" t="s">
        <v>240</v>
      </c>
      <c r="C631" s="485" t="s">
        <v>360</v>
      </c>
      <c r="F631" s="145"/>
      <c r="G631" s="145"/>
      <c r="K631" s="13"/>
      <c r="L631" s="191"/>
      <c r="M631" s="191"/>
    </row>
    <row r="632" spans="1:14">
      <c r="A632" s="191" t="s">
        <v>361</v>
      </c>
      <c r="B632" s="13" t="s">
        <v>24</v>
      </c>
      <c r="C632" s="486" t="s">
        <v>306</v>
      </c>
      <c r="D632" s="119" t="s">
        <v>1</v>
      </c>
      <c r="E632" s="164" t="s">
        <v>1537</v>
      </c>
      <c r="F632" s="142" t="s">
        <v>376</v>
      </c>
      <c r="G632" s="145" t="s">
        <v>280</v>
      </c>
      <c r="H632" s="25">
        <f>1128763200+200000000</f>
        <v>1328763200</v>
      </c>
      <c r="I632" s="414">
        <v>1240636000</v>
      </c>
      <c r="J632" s="146">
        <v>867770368</v>
      </c>
      <c r="K632" s="13"/>
      <c r="L632" s="191"/>
      <c r="M632" s="191"/>
    </row>
    <row r="633" spans="1:14">
      <c r="A633" s="191" t="s">
        <v>361</v>
      </c>
      <c r="B633" s="13" t="s">
        <v>25</v>
      </c>
      <c r="C633" s="487" t="s">
        <v>60</v>
      </c>
      <c r="D633" s="15" t="s">
        <v>29</v>
      </c>
      <c r="E633" s="164" t="s">
        <v>1537</v>
      </c>
      <c r="F633" s="142" t="s">
        <v>376</v>
      </c>
      <c r="G633" s="145" t="s">
        <v>280</v>
      </c>
      <c r="H633" s="158">
        <v>3864000</v>
      </c>
      <c r="I633" s="421">
        <v>2100000</v>
      </c>
      <c r="J633" s="158">
        <v>1225000</v>
      </c>
      <c r="L633" s="191"/>
      <c r="M633" s="191"/>
    </row>
    <row r="634" spans="1:14">
      <c r="A634" s="191" t="s">
        <v>361</v>
      </c>
      <c r="B634" s="13" t="s">
        <v>3</v>
      </c>
      <c r="C634" s="487" t="s">
        <v>4</v>
      </c>
      <c r="D634" s="15" t="s">
        <v>29</v>
      </c>
      <c r="E634" s="164" t="s">
        <v>1537</v>
      </c>
      <c r="F634" s="142" t="s">
        <v>376</v>
      </c>
      <c r="G634" s="145" t="s">
        <v>280</v>
      </c>
      <c r="H634" s="158">
        <v>5040000</v>
      </c>
      <c r="I634" s="421">
        <v>3100000</v>
      </c>
      <c r="J634" s="158">
        <v>1550000</v>
      </c>
      <c r="L634" s="191"/>
      <c r="M634" s="191"/>
    </row>
    <row r="635" spans="1:14">
      <c r="A635" s="191" t="s">
        <v>361</v>
      </c>
      <c r="B635" s="13" t="s">
        <v>111</v>
      </c>
      <c r="C635" s="487" t="s">
        <v>112</v>
      </c>
      <c r="D635" s="15" t="s">
        <v>29</v>
      </c>
      <c r="E635" s="164" t="s">
        <v>1537</v>
      </c>
      <c r="F635" s="142" t="s">
        <v>376</v>
      </c>
      <c r="G635" s="145" t="s">
        <v>280</v>
      </c>
      <c r="H635" s="158">
        <v>60000000</v>
      </c>
      <c r="I635" s="421">
        <v>20000000</v>
      </c>
      <c r="J635" s="158">
        <v>0</v>
      </c>
      <c r="L635" s="191"/>
      <c r="M635" s="191"/>
    </row>
    <row r="636" spans="1:14">
      <c r="A636" s="191" t="s">
        <v>361</v>
      </c>
      <c r="B636" s="13" t="s">
        <v>146</v>
      </c>
      <c r="C636" s="487" t="s">
        <v>147</v>
      </c>
      <c r="D636" s="15" t="s">
        <v>29</v>
      </c>
      <c r="E636" s="164" t="s">
        <v>1537</v>
      </c>
      <c r="F636" s="142" t="s">
        <v>376</v>
      </c>
      <c r="G636" s="145" t="s">
        <v>280</v>
      </c>
      <c r="H636" s="158">
        <v>128000</v>
      </c>
      <c r="I636" s="421">
        <v>400000</v>
      </c>
      <c r="J636" s="158">
        <v>300000</v>
      </c>
      <c r="L636" s="191"/>
      <c r="M636" s="191"/>
    </row>
    <row r="637" spans="1:14">
      <c r="A637" s="191" t="s">
        <v>361</v>
      </c>
      <c r="B637" s="13" t="s">
        <v>5</v>
      </c>
      <c r="C637" s="487" t="s">
        <v>6</v>
      </c>
      <c r="D637" s="15" t="s">
        <v>29</v>
      </c>
      <c r="E637" s="164" t="s">
        <v>1537</v>
      </c>
      <c r="F637" s="142" t="s">
        <v>376</v>
      </c>
      <c r="G637" s="145" t="s">
        <v>280</v>
      </c>
      <c r="H637" s="158">
        <v>148000</v>
      </c>
      <c r="I637" s="421">
        <v>500000</v>
      </c>
      <c r="J637" s="158">
        <v>375000</v>
      </c>
      <c r="L637" s="191"/>
      <c r="M637" s="191"/>
    </row>
    <row r="638" spans="1:14" s="14" customFormat="1">
      <c r="A638" s="191" t="s">
        <v>361</v>
      </c>
      <c r="B638" s="13" t="s">
        <v>76</v>
      </c>
      <c r="C638" s="487" t="s">
        <v>77</v>
      </c>
      <c r="D638" s="15" t="s">
        <v>29</v>
      </c>
      <c r="E638" s="164" t="s">
        <v>1537</v>
      </c>
      <c r="F638" s="142" t="s">
        <v>376</v>
      </c>
      <c r="G638" s="145" t="s">
        <v>280</v>
      </c>
      <c r="H638" s="158">
        <v>60000000</v>
      </c>
      <c r="I638" s="421">
        <v>20000000</v>
      </c>
      <c r="J638" s="158">
        <v>0</v>
      </c>
      <c r="K638" s="144"/>
      <c r="L638" s="191"/>
      <c r="M638" s="191"/>
      <c r="N638" s="13"/>
    </row>
    <row r="639" spans="1:14">
      <c r="A639" s="191" t="s">
        <v>361</v>
      </c>
      <c r="B639" s="13" t="s">
        <v>215</v>
      </c>
      <c r="C639" s="487" t="s">
        <v>216</v>
      </c>
      <c r="D639" s="15" t="s">
        <v>29</v>
      </c>
      <c r="E639" s="164" t="s">
        <v>1537</v>
      </c>
      <c r="F639" s="142" t="s">
        <v>376</v>
      </c>
      <c r="G639" s="145" t="s">
        <v>280</v>
      </c>
      <c r="H639" s="158">
        <v>50000000</v>
      </c>
      <c r="I639" s="421">
        <v>50000000</v>
      </c>
      <c r="J639" s="158">
        <v>20600000</v>
      </c>
      <c r="L639" s="191"/>
      <c r="M639" s="191"/>
    </row>
    <row r="640" spans="1:14">
      <c r="A640" s="191" t="s">
        <v>361</v>
      </c>
      <c r="B640" s="13" t="s">
        <v>32</v>
      </c>
      <c r="C640" s="487" t="s">
        <v>33</v>
      </c>
      <c r="D640" s="15" t="s">
        <v>29</v>
      </c>
      <c r="E640" s="164" t="s">
        <v>1537</v>
      </c>
      <c r="F640" s="142" t="s">
        <v>376</v>
      </c>
      <c r="G640" s="145" t="s">
        <v>280</v>
      </c>
      <c r="H640" s="158">
        <v>200000</v>
      </c>
      <c r="I640" s="421">
        <v>8500000</v>
      </c>
      <c r="J640" s="158">
        <v>600000</v>
      </c>
      <c r="L640" s="191"/>
      <c r="M640" s="191"/>
    </row>
    <row r="641" spans="1:14">
      <c r="A641" s="191" t="s">
        <v>361</v>
      </c>
      <c r="B641" s="13" t="s">
        <v>9</v>
      </c>
      <c r="C641" s="487" t="s">
        <v>10</v>
      </c>
      <c r="D641" s="15" t="s">
        <v>29</v>
      </c>
      <c r="E641" s="164" t="s">
        <v>1537</v>
      </c>
      <c r="F641" s="142" t="s">
        <v>376</v>
      </c>
      <c r="G641" s="145" t="s">
        <v>280</v>
      </c>
      <c r="H641" s="158">
        <v>600000</v>
      </c>
      <c r="I641" s="421">
        <v>1500000</v>
      </c>
      <c r="J641" s="158">
        <v>750000</v>
      </c>
      <c r="L641" s="191"/>
      <c r="M641" s="191"/>
    </row>
    <row r="642" spans="1:14">
      <c r="A642" s="191" t="s">
        <v>361</v>
      </c>
      <c r="B642" s="13" t="s">
        <v>11</v>
      </c>
      <c r="C642" s="487" t="s">
        <v>12</v>
      </c>
      <c r="D642" s="15" t="s">
        <v>29</v>
      </c>
      <c r="E642" s="164" t="s">
        <v>1537</v>
      </c>
      <c r="F642" s="142" t="s">
        <v>376</v>
      </c>
      <c r="G642" s="145" t="s">
        <v>280</v>
      </c>
      <c r="H642" s="158">
        <v>0</v>
      </c>
      <c r="I642" s="421">
        <v>10000000</v>
      </c>
      <c r="J642" s="158">
        <v>1000000</v>
      </c>
      <c r="L642" s="191"/>
      <c r="M642" s="191"/>
    </row>
    <row r="643" spans="1:14">
      <c r="A643" s="191" t="s">
        <v>361</v>
      </c>
      <c r="B643" s="13" t="s">
        <v>13</v>
      </c>
      <c r="C643" s="487" t="s">
        <v>14</v>
      </c>
      <c r="D643" s="15" t="s">
        <v>29</v>
      </c>
      <c r="E643" s="164" t="s">
        <v>1537</v>
      </c>
      <c r="F643" s="142" t="s">
        <v>376</v>
      </c>
      <c r="G643" s="145" t="s">
        <v>280</v>
      </c>
      <c r="H643" s="158">
        <v>50000000</v>
      </c>
      <c r="I643" s="421">
        <v>5000000</v>
      </c>
      <c r="J643" s="158">
        <v>0</v>
      </c>
      <c r="K643" s="144" t="s">
        <v>1150</v>
      </c>
      <c r="L643" s="191"/>
      <c r="M643" s="191"/>
    </row>
    <row r="644" spans="1:14">
      <c r="A644" s="191" t="s">
        <v>361</v>
      </c>
      <c r="B644" s="13" t="s">
        <v>132</v>
      </c>
      <c r="C644" s="487" t="s">
        <v>133</v>
      </c>
      <c r="D644" s="15" t="s">
        <v>29</v>
      </c>
      <c r="E644" s="164" t="s">
        <v>1537</v>
      </c>
      <c r="F644" s="142" t="s">
        <v>376</v>
      </c>
      <c r="G644" s="145" t="s">
        <v>280</v>
      </c>
      <c r="H644" s="158">
        <v>240000</v>
      </c>
      <c r="I644" s="421">
        <v>540000</v>
      </c>
      <c r="J644" s="158">
        <v>405000</v>
      </c>
      <c r="L644" s="191"/>
      <c r="M644" s="191"/>
    </row>
    <row r="645" spans="1:14">
      <c r="A645" s="191" t="s">
        <v>361</v>
      </c>
      <c r="B645" s="13" t="s">
        <v>35</v>
      </c>
      <c r="C645" s="487" t="s">
        <v>36</v>
      </c>
      <c r="D645" s="15" t="s">
        <v>29</v>
      </c>
      <c r="E645" s="164" t="s">
        <v>1537</v>
      </c>
      <c r="F645" s="142" t="s">
        <v>376</v>
      </c>
      <c r="G645" s="145" t="s">
        <v>280</v>
      </c>
      <c r="H645" s="158">
        <v>110000</v>
      </c>
      <c r="I645" s="421">
        <v>210000</v>
      </c>
      <c r="J645" s="158">
        <v>157500</v>
      </c>
      <c r="L645" s="191"/>
      <c r="M645" s="191"/>
    </row>
    <row r="646" spans="1:14">
      <c r="A646" s="191" t="s">
        <v>361</v>
      </c>
      <c r="B646" s="13" t="s">
        <v>15</v>
      </c>
      <c r="C646" s="487" t="s">
        <v>486</v>
      </c>
      <c r="D646" s="15" t="s">
        <v>29</v>
      </c>
      <c r="E646" s="164" t="s">
        <v>1537</v>
      </c>
      <c r="F646" s="142" t="s">
        <v>376</v>
      </c>
      <c r="G646" s="145" t="s">
        <v>280</v>
      </c>
      <c r="H646" s="158">
        <v>220000</v>
      </c>
      <c r="I646" s="421">
        <v>1700000</v>
      </c>
      <c r="J646" s="158">
        <v>850000</v>
      </c>
      <c r="L646" s="191"/>
      <c r="M646" s="191"/>
    </row>
    <row r="647" spans="1:14">
      <c r="A647" s="191" t="s">
        <v>361</v>
      </c>
      <c r="B647" s="13" t="s">
        <v>17</v>
      </c>
      <c r="C647" s="487" t="s">
        <v>18</v>
      </c>
      <c r="D647" s="15" t="s">
        <v>29</v>
      </c>
      <c r="E647" s="164" t="s">
        <v>1537</v>
      </c>
      <c r="F647" s="142" t="s">
        <v>376</v>
      </c>
      <c r="G647" s="145" t="s">
        <v>280</v>
      </c>
      <c r="H647" s="158">
        <v>0</v>
      </c>
      <c r="I647" s="421">
        <v>10000000</v>
      </c>
      <c r="J647" s="158">
        <v>700000</v>
      </c>
      <c r="L647" s="191"/>
      <c r="M647" s="191"/>
    </row>
    <row r="648" spans="1:14">
      <c r="A648" s="191" t="s">
        <v>361</v>
      </c>
      <c r="B648" s="13" t="s">
        <v>19</v>
      </c>
      <c r="C648" s="487" t="s">
        <v>20</v>
      </c>
      <c r="D648" s="15" t="s">
        <v>29</v>
      </c>
      <c r="E648" s="164" t="s">
        <v>1537</v>
      </c>
      <c r="F648" s="142" t="s">
        <v>376</v>
      </c>
      <c r="G648" s="145" t="s">
        <v>280</v>
      </c>
      <c r="H648" s="158">
        <v>50000</v>
      </c>
      <c r="I648" s="421">
        <v>50000</v>
      </c>
      <c r="J648" s="158">
        <v>37500</v>
      </c>
      <c r="L648" s="191"/>
      <c r="M648" s="191"/>
    </row>
    <row r="649" spans="1:14" s="14" customFormat="1">
      <c r="A649" s="191" t="s">
        <v>361</v>
      </c>
      <c r="B649" s="13" t="s">
        <v>37</v>
      </c>
      <c r="C649" s="487" t="s">
        <v>38</v>
      </c>
      <c r="D649" s="15" t="s">
        <v>29</v>
      </c>
      <c r="E649" s="164" t="s">
        <v>1537</v>
      </c>
      <c r="F649" s="142" t="s">
        <v>376</v>
      </c>
      <c r="G649" s="145" t="s">
        <v>280</v>
      </c>
      <c r="H649" s="158">
        <v>2400000</v>
      </c>
      <c r="I649" s="421">
        <v>1400000</v>
      </c>
      <c r="J649" s="158">
        <v>1050000</v>
      </c>
      <c r="K649" s="144"/>
      <c r="L649" s="191"/>
      <c r="M649" s="191"/>
      <c r="N649" s="13"/>
    </row>
    <row r="650" spans="1:14">
      <c r="A650" s="191" t="s">
        <v>361</v>
      </c>
      <c r="B650" s="13" t="s">
        <v>362</v>
      </c>
      <c r="C650" s="487" t="s">
        <v>363</v>
      </c>
      <c r="D650" s="15" t="s">
        <v>29</v>
      </c>
      <c r="E650" s="164" t="s">
        <v>1537</v>
      </c>
      <c r="F650" s="142" t="s">
        <v>376</v>
      </c>
      <c r="G650" s="145" t="s">
        <v>280</v>
      </c>
      <c r="H650" s="158">
        <v>400000000</v>
      </c>
      <c r="I650" s="421">
        <v>840000000</v>
      </c>
      <c r="J650" s="158">
        <v>604990000</v>
      </c>
      <c r="L650" s="191"/>
      <c r="M650" s="191"/>
    </row>
    <row r="651" spans="1:14">
      <c r="A651" s="191" t="s">
        <v>361</v>
      </c>
      <c r="B651" s="13" t="s">
        <v>240</v>
      </c>
      <c r="C651" s="486" t="s">
        <v>332</v>
      </c>
      <c r="D651" s="473"/>
      <c r="E651" s="148"/>
      <c r="F651" s="145"/>
      <c r="G651" s="145"/>
      <c r="H651" s="165">
        <f>SUM(H633:H650)</f>
        <v>633000000</v>
      </c>
      <c r="I651" s="422">
        <f>SUM(I633:I650)</f>
        <v>975000000</v>
      </c>
      <c r="J651" s="161">
        <f>SUM(J633:J650)</f>
        <v>634590000</v>
      </c>
      <c r="K651" s="152"/>
      <c r="L651" s="191"/>
      <c r="M651" s="191"/>
    </row>
    <row r="652" spans="1:14" s="14" customFormat="1">
      <c r="A652" s="191" t="s">
        <v>420</v>
      </c>
      <c r="B652" s="13" t="s">
        <v>240</v>
      </c>
      <c r="C652" s="485" t="s">
        <v>165</v>
      </c>
      <c r="D652" s="15"/>
      <c r="E652" s="44"/>
      <c r="F652" s="142"/>
      <c r="G652" s="145"/>
      <c r="H652" s="16"/>
      <c r="I652" s="413"/>
      <c r="J652" s="143"/>
      <c r="K652" s="144"/>
      <c r="L652" s="191"/>
      <c r="M652" s="191"/>
      <c r="N652" s="13"/>
    </row>
    <row r="653" spans="1:14">
      <c r="A653" s="191" t="s">
        <v>420</v>
      </c>
      <c r="B653" s="13" t="s">
        <v>25</v>
      </c>
      <c r="C653" s="487" t="s">
        <v>60</v>
      </c>
      <c r="D653" s="15" t="s">
        <v>160</v>
      </c>
      <c r="E653" s="164" t="s">
        <v>1537</v>
      </c>
      <c r="F653" s="142" t="s">
        <v>27</v>
      </c>
      <c r="G653" s="145" t="s">
        <v>280</v>
      </c>
      <c r="H653" s="16">
        <v>250000</v>
      </c>
      <c r="I653" s="413">
        <v>250000</v>
      </c>
      <c r="J653" s="143">
        <v>27000</v>
      </c>
      <c r="L653" s="191"/>
      <c r="M653" s="191"/>
    </row>
    <row r="654" spans="1:14">
      <c r="A654" s="191" t="s">
        <v>420</v>
      </c>
      <c r="B654" s="13" t="s">
        <v>3</v>
      </c>
      <c r="C654" s="487" t="s">
        <v>4</v>
      </c>
      <c r="D654" s="15" t="s">
        <v>160</v>
      </c>
      <c r="E654" s="164" t="s">
        <v>1537</v>
      </c>
      <c r="F654" s="142" t="s">
        <v>27</v>
      </c>
      <c r="G654" s="145" t="s">
        <v>280</v>
      </c>
      <c r="H654" s="16">
        <v>130000</v>
      </c>
      <c r="I654" s="413">
        <v>130000</v>
      </c>
      <c r="J654" s="143">
        <v>25000</v>
      </c>
      <c r="L654" s="191"/>
      <c r="M654" s="191"/>
    </row>
    <row r="655" spans="1:14">
      <c r="A655" s="191" t="s">
        <v>420</v>
      </c>
      <c r="B655" s="13" t="s">
        <v>13</v>
      </c>
      <c r="C655" s="487" t="s">
        <v>14</v>
      </c>
      <c r="D655" s="15" t="s">
        <v>160</v>
      </c>
      <c r="E655" s="164" t="s">
        <v>1537</v>
      </c>
      <c r="F655" s="142" t="s">
        <v>27</v>
      </c>
      <c r="G655" s="145" t="s">
        <v>280</v>
      </c>
      <c r="H655" s="16">
        <v>3000000</v>
      </c>
      <c r="I655" s="413">
        <v>3000000</v>
      </c>
      <c r="J655" s="143">
        <v>65000</v>
      </c>
      <c r="L655" s="191"/>
      <c r="M655" s="191"/>
    </row>
    <row r="656" spans="1:14">
      <c r="A656" s="191" t="s">
        <v>420</v>
      </c>
      <c r="B656" s="13" t="s">
        <v>132</v>
      </c>
      <c r="C656" s="487" t="s">
        <v>133</v>
      </c>
      <c r="D656" s="15" t="s">
        <v>160</v>
      </c>
      <c r="E656" s="164" t="s">
        <v>1537</v>
      </c>
      <c r="F656" s="142" t="s">
        <v>27</v>
      </c>
      <c r="G656" s="145" t="s">
        <v>280</v>
      </c>
      <c r="H656" s="16">
        <v>100000</v>
      </c>
      <c r="I656" s="413">
        <v>100000</v>
      </c>
      <c r="J656" s="143">
        <v>50000</v>
      </c>
      <c r="L656" s="191"/>
      <c r="M656" s="191"/>
    </row>
    <row r="657" spans="1:13">
      <c r="A657" s="191" t="s">
        <v>420</v>
      </c>
      <c r="B657" s="13" t="s">
        <v>161</v>
      </c>
      <c r="C657" s="487" t="s">
        <v>162</v>
      </c>
      <c r="D657" s="15" t="s">
        <v>160</v>
      </c>
      <c r="E657" s="164" t="s">
        <v>1537</v>
      </c>
      <c r="F657" s="142" t="s">
        <v>27</v>
      </c>
      <c r="G657" s="145" t="s">
        <v>799</v>
      </c>
      <c r="H657" s="16">
        <v>100000</v>
      </c>
      <c r="I657" s="413">
        <v>100000</v>
      </c>
      <c r="J657" s="143">
        <v>45000</v>
      </c>
      <c r="L657" s="191"/>
      <c r="M657" s="191"/>
    </row>
    <row r="658" spans="1:13">
      <c r="A658" s="191" t="s">
        <v>420</v>
      </c>
      <c r="B658" s="13" t="s">
        <v>19</v>
      </c>
      <c r="C658" s="487" t="s">
        <v>20</v>
      </c>
      <c r="D658" s="15" t="s">
        <v>160</v>
      </c>
      <c r="E658" s="164" t="s">
        <v>1537</v>
      </c>
      <c r="F658" s="142" t="s">
        <v>27</v>
      </c>
      <c r="G658" s="145" t="s">
        <v>800</v>
      </c>
      <c r="H658" s="16">
        <v>20000</v>
      </c>
      <c r="I658" s="413">
        <v>20000</v>
      </c>
      <c r="J658" s="143">
        <v>13000</v>
      </c>
      <c r="L658" s="191"/>
      <c r="M658" s="191"/>
    </row>
    <row r="659" spans="1:13">
      <c r="A659" s="191" t="s">
        <v>420</v>
      </c>
      <c r="B659" s="13" t="s">
        <v>163</v>
      </c>
      <c r="C659" s="487" t="s">
        <v>164</v>
      </c>
      <c r="D659" s="15" t="s">
        <v>160</v>
      </c>
      <c r="E659" s="164" t="s">
        <v>1537</v>
      </c>
      <c r="F659" s="142" t="s">
        <v>27</v>
      </c>
      <c r="G659" s="145" t="s">
        <v>801</v>
      </c>
      <c r="H659" s="16">
        <v>20000000</v>
      </c>
      <c r="I659" s="413">
        <v>20000000</v>
      </c>
      <c r="J659" s="143">
        <v>0</v>
      </c>
      <c r="L659" s="191"/>
      <c r="M659" s="191"/>
    </row>
    <row r="660" spans="1:13">
      <c r="A660" s="191" t="s">
        <v>420</v>
      </c>
      <c r="B660" s="13" t="s">
        <v>240</v>
      </c>
      <c r="C660" s="486" t="s">
        <v>332</v>
      </c>
      <c r="G660" s="145"/>
      <c r="H660" s="25">
        <f>SUM(H653:H659)</f>
        <v>23600000</v>
      </c>
      <c r="I660" s="414">
        <f>SUM(I653:I659)</f>
        <v>23600000</v>
      </c>
      <c r="J660" s="146">
        <f>SUM(J653:J659)</f>
        <v>225000</v>
      </c>
      <c r="L660" s="191"/>
      <c r="M660" s="191"/>
    </row>
    <row r="661" spans="1:13">
      <c r="A661" s="191" t="s">
        <v>488</v>
      </c>
      <c r="B661" s="13" t="s">
        <v>240</v>
      </c>
      <c r="C661" s="485" t="s">
        <v>487</v>
      </c>
      <c r="G661" s="145"/>
      <c r="L661" s="191"/>
      <c r="M661" s="191"/>
    </row>
    <row r="662" spans="1:13">
      <c r="A662" s="191" t="s">
        <v>488</v>
      </c>
      <c r="B662" s="13" t="s">
        <v>2</v>
      </c>
      <c r="C662" s="487" t="s">
        <v>62</v>
      </c>
      <c r="D662" s="15" t="s">
        <v>16</v>
      </c>
      <c r="E662" s="164" t="s">
        <v>1537</v>
      </c>
      <c r="F662" s="142" t="s">
        <v>376</v>
      </c>
      <c r="G662" s="145" t="s">
        <v>802</v>
      </c>
      <c r="H662" s="16">
        <v>5000000</v>
      </c>
      <c r="I662" s="413">
        <v>5000000</v>
      </c>
      <c r="J662" s="16">
        <v>1250000</v>
      </c>
      <c r="L662" s="191"/>
      <c r="M662" s="191"/>
    </row>
    <row r="663" spans="1:13">
      <c r="A663" s="191" t="s">
        <v>488</v>
      </c>
      <c r="B663" s="13" t="s">
        <v>3</v>
      </c>
      <c r="C663" s="487" t="s">
        <v>4</v>
      </c>
      <c r="D663" s="15" t="s">
        <v>16</v>
      </c>
      <c r="E663" s="164" t="s">
        <v>1537</v>
      </c>
      <c r="F663" s="142" t="s">
        <v>376</v>
      </c>
      <c r="G663" s="145" t="s">
        <v>280</v>
      </c>
      <c r="H663" s="16">
        <v>600000</v>
      </c>
      <c r="I663" s="413">
        <v>600000</v>
      </c>
      <c r="J663" s="16">
        <v>450000</v>
      </c>
      <c r="L663" s="191"/>
      <c r="M663" s="191"/>
    </row>
    <row r="664" spans="1:13">
      <c r="A664" s="191" t="s">
        <v>488</v>
      </c>
      <c r="B664" s="13" t="s">
        <v>52</v>
      </c>
      <c r="C664" s="487" t="s">
        <v>53</v>
      </c>
      <c r="D664" s="15" t="s">
        <v>16</v>
      </c>
      <c r="E664" s="164" t="s">
        <v>1537</v>
      </c>
      <c r="F664" s="142" t="s">
        <v>376</v>
      </c>
      <c r="G664" s="145" t="s">
        <v>280</v>
      </c>
      <c r="H664" s="16">
        <v>2500000</v>
      </c>
      <c r="I664" s="413">
        <v>2500000</v>
      </c>
      <c r="J664" s="16">
        <v>1250000</v>
      </c>
      <c r="L664" s="191"/>
      <c r="M664" s="191"/>
    </row>
    <row r="665" spans="1:13">
      <c r="A665" s="191" t="s">
        <v>488</v>
      </c>
      <c r="B665" s="13" t="s">
        <v>111</v>
      </c>
      <c r="C665" s="487" t="s">
        <v>112</v>
      </c>
      <c r="D665" s="15" t="s">
        <v>16</v>
      </c>
      <c r="E665" s="164" t="s">
        <v>1537</v>
      </c>
      <c r="F665" s="142" t="s">
        <v>376</v>
      </c>
      <c r="G665" s="145" t="s">
        <v>280</v>
      </c>
      <c r="H665" s="16">
        <v>31000000</v>
      </c>
      <c r="I665" s="413">
        <v>15000000</v>
      </c>
      <c r="J665" s="16">
        <v>0</v>
      </c>
      <c r="L665" s="191"/>
      <c r="M665" s="191"/>
    </row>
    <row r="666" spans="1:13">
      <c r="A666" s="191" t="s">
        <v>488</v>
      </c>
      <c r="B666" s="13" t="s">
        <v>215</v>
      </c>
      <c r="C666" s="487" t="s">
        <v>489</v>
      </c>
      <c r="D666" s="15" t="s">
        <v>16</v>
      </c>
      <c r="E666" s="164" t="s">
        <v>1537</v>
      </c>
      <c r="F666" s="142" t="s">
        <v>376</v>
      </c>
      <c r="G666" s="145" t="s">
        <v>280</v>
      </c>
      <c r="H666" s="16">
        <v>2000000</v>
      </c>
      <c r="I666" s="413">
        <v>2000000</v>
      </c>
      <c r="J666" s="16">
        <v>1500000</v>
      </c>
      <c r="K666" s="13"/>
      <c r="L666" s="191"/>
      <c r="M666" s="191"/>
    </row>
    <row r="667" spans="1:13">
      <c r="A667" s="191" t="s">
        <v>488</v>
      </c>
      <c r="B667" s="13" t="s">
        <v>32</v>
      </c>
      <c r="C667" s="487" t="s">
        <v>490</v>
      </c>
      <c r="D667" s="15" t="s">
        <v>16</v>
      </c>
      <c r="E667" s="164" t="s">
        <v>1537</v>
      </c>
      <c r="F667" s="142" t="s">
        <v>376</v>
      </c>
      <c r="G667" s="145" t="s">
        <v>280</v>
      </c>
      <c r="H667" s="16">
        <v>875000</v>
      </c>
      <c r="I667" s="413">
        <v>875000</v>
      </c>
      <c r="J667" s="16">
        <v>601000</v>
      </c>
      <c r="K667" s="13"/>
      <c r="L667" s="191"/>
      <c r="M667" s="191"/>
    </row>
    <row r="668" spans="1:13">
      <c r="A668" s="191" t="s">
        <v>488</v>
      </c>
      <c r="B668" s="13" t="s">
        <v>11</v>
      </c>
      <c r="C668" s="487" t="s">
        <v>12</v>
      </c>
      <c r="D668" s="15" t="s">
        <v>16</v>
      </c>
      <c r="E668" s="164" t="s">
        <v>1537</v>
      </c>
      <c r="F668" s="142" t="s">
        <v>376</v>
      </c>
      <c r="G668" s="145" t="s">
        <v>280</v>
      </c>
      <c r="H668" s="16">
        <v>5500000</v>
      </c>
      <c r="I668" s="413">
        <v>8500000</v>
      </c>
      <c r="J668" s="16">
        <v>400500</v>
      </c>
      <c r="K668" s="13"/>
      <c r="L668" s="191"/>
      <c r="M668" s="191"/>
    </row>
    <row r="669" spans="1:13">
      <c r="A669" s="191" t="s">
        <v>488</v>
      </c>
      <c r="B669" s="13" t="s">
        <v>132</v>
      </c>
      <c r="C669" s="487" t="s">
        <v>133</v>
      </c>
      <c r="D669" s="15" t="s">
        <v>16</v>
      </c>
      <c r="E669" s="164" t="s">
        <v>1537</v>
      </c>
      <c r="F669" s="142" t="s">
        <v>376</v>
      </c>
      <c r="G669" s="145" t="s">
        <v>280</v>
      </c>
      <c r="H669" s="16">
        <v>125000</v>
      </c>
      <c r="I669" s="413">
        <v>125000</v>
      </c>
      <c r="J669" s="16">
        <v>62500</v>
      </c>
      <c r="K669" s="13"/>
      <c r="L669" s="191"/>
      <c r="M669" s="191"/>
    </row>
    <row r="670" spans="1:13">
      <c r="A670" s="191" t="s">
        <v>488</v>
      </c>
      <c r="B670" s="13" t="s">
        <v>15</v>
      </c>
      <c r="C670" s="487" t="s">
        <v>486</v>
      </c>
      <c r="D670" s="15" t="s">
        <v>16</v>
      </c>
      <c r="E670" s="164" t="s">
        <v>1537</v>
      </c>
      <c r="F670" s="142" t="s">
        <v>376</v>
      </c>
      <c r="G670" s="145" t="s">
        <v>280</v>
      </c>
      <c r="H670" s="16">
        <v>1200000</v>
      </c>
      <c r="I670" s="413">
        <v>1200000</v>
      </c>
      <c r="J670" s="16">
        <v>900000</v>
      </c>
      <c r="K670" s="13"/>
      <c r="L670" s="191"/>
      <c r="M670" s="191"/>
    </row>
    <row r="671" spans="1:13">
      <c r="A671" s="191" t="s">
        <v>488</v>
      </c>
      <c r="B671" s="13" t="s">
        <v>17</v>
      </c>
      <c r="C671" s="487" t="s">
        <v>18</v>
      </c>
      <c r="D671" s="15" t="s">
        <v>16</v>
      </c>
      <c r="E671" s="164" t="s">
        <v>1537</v>
      </c>
      <c r="F671" s="142" t="s">
        <v>376</v>
      </c>
      <c r="G671" s="145" t="s">
        <v>280</v>
      </c>
      <c r="H671" s="16">
        <v>600000</v>
      </c>
      <c r="I671" s="413">
        <v>600000</v>
      </c>
      <c r="J671" s="16">
        <v>450000</v>
      </c>
      <c r="K671" s="13"/>
      <c r="L671" s="191"/>
      <c r="M671" s="191"/>
    </row>
    <row r="672" spans="1:13">
      <c r="A672" s="191" t="s">
        <v>488</v>
      </c>
      <c r="B672" s="13" t="s">
        <v>19</v>
      </c>
      <c r="C672" s="487" t="s">
        <v>20</v>
      </c>
      <c r="D672" s="15" t="s">
        <v>16</v>
      </c>
      <c r="E672" s="164" t="s">
        <v>1537</v>
      </c>
      <c r="F672" s="142" t="s">
        <v>376</v>
      </c>
      <c r="G672" s="145" t="s">
        <v>280</v>
      </c>
      <c r="H672" s="16">
        <v>250000</v>
      </c>
      <c r="I672" s="413">
        <v>250000</v>
      </c>
      <c r="J672" s="16">
        <v>187000</v>
      </c>
      <c r="K672" s="13"/>
      <c r="L672" s="191"/>
      <c r="M672" s="191"/>
    </row>
    <row r="673" spans="1:14">
      <c r="A673" s="191" t="s">
        <v>488</v>
      </c>
      <c r="B673" s="13" t="s">
        <v>37</v>
      </c>
      <c r="C673" s="487" t="s">
        <v>38</v>
      </c>
      <c r="D673" s="15" t="s">
        <v>16</v>
      </c>
      <c r="E673" s="164" t="s">
        <v>1537</v>
      </c>
      <c r="F673" s="142" t="s">
        <v>376</v>
      </c>
      <c r="G673" s="145" t="s">
        <v>280</v>
      </c>
      <c r="H673" s="16">
        <v>750000</v>
      </c>
      <c r="I673" s="413">
        <v>750000</v>
      </c>
      <c r="J673" s="16">
        <v>562000</v>
      </c>
      <c r="K673" s="13"/>
      <c r="L673" s="191"/>
      <c r="M673" s="191"/>
    </row>
    <row r="674" spans="1:14">
      <c r="A674" s="191" t="s">
        <v>488</v>
      </c>
      <c r="B674" s="13" t="s">
        <v>104</v>
      </c>
      <c r="C674" s="487" t="s">
        <v>105</v>
      </c>
      <c r="D674" s="15" t="s">
        <v>16</v>
      </c>
      <c r="E674" s="164" t="s">
        <v>1537</v>
      </c>
      <c r="F674" s="142" t="s">
        <v>376</v>
      </c>
      <c r="G674" s="145" t="s">
        <v>280</v>
      </c>
      <c r="H674" s="16">
        <v>1850000</v>
      </c>
      <c r="I674" s="413">
        <v>1850000</v>
      </c>
      <c r="J674" s="16">
        <v>1387000</v>
      </c>
      <c r="K674" s="13"/>
      <c r="L674" s="191"/>
      <c r="M674" s="191"/>
    </row>
    <row r="675" spans="1:14">
      <c r="A675" s="191" t="s">
        <v>488</v>
      </c>
      <c r="B675" s="13" t="s">
        <v>240</v>
      </c>
      <c r="C675" s="486" t="s">
        <v>332</v>
      </c>
      <c r="G675" s="145"/>
      <c r="H675" s="25">
        <f>SUM(H662:H674)</f>
        <v>52250000</v>
      </c>
      <c r="I675" s="414">
        <f>SUM(I662:I674)</f>
        <v>39250000</v>
      </c>
      <c r="J675" s="25">
        <f>SUM(J662:J674)</f>
        <v>9000000</v>
      </c>
      <c r="K675" s="13"/>
      <c r="L675" s="191"/>
      <c r="M675" s="191"/>
    </row>
    <row r="676" spans="1:14">
      <c r="A676" s="191" t="s">
        <v>250</v>
      </c>
      <c r="B676" s="13" t="s">
        <v>240</v>
      </c>
      <c r="C676" s="485" t="s">
        <v>1062</v>
      </c>
      <c r="G676" s="145"/>
      <c r="K676" s="13"/>
      <c r="L676" s="191"/>
      <c r="M676" s="191"/>
    </row>
    <row r="677" spans="1:14">
      <c r="A677" s="191" t="s">
        <v>250</v>
      </c>
      <c r="B677" s="13" t="s">
        <v>24</v>
      </c>
      <c r="C677" s="486" t="s">
        <v>306</v>
      </c>
      <c r="D677" s="119" t="s">
        <v>1</v>
      </c>
      <c r="E677" s="164" t="s">
        <v>1537</v>
      </c>
      <c r="F677" s="142" t="s">
        <v>27</v>
      </c>
      <c r="G677" s="145" t="s">
        <v>280</v>
      </c>
      <c r="H677" s="25">
        <v>298905340</v>
      </c>
      <c r="I677" s="414">
        <v>194518000</v>
      </c>
      <c r="J677" s="146">
        <v>129909605</v>
      </c>
      <c r="K677" s="13"/>
      <c r="L677" s="191"/>
      <c r="M677" s="191"/>
    </row>
    <row r="678" spans="1:14">
      <c r="A678" s="191" t="s">
        <v>250</v>
      </c>
      <c r="B678" s="13" t="s">
        <v>3</v>
      </c>
      <c r="C678" s="487" t="s">
        <v>4</v>
      </c>
      <c r="D678" s="15">
        <v>70421</v>
      </c>
      <c r="E678" s="164" t="s">
        <v>1537</v>
      </c>
      <c r="F678" s="142" t="s">
        <v>27</v>
      </c>
      <c r="G678" s="145" t="s">
        <v>280</v>
      </c>
      <c r="H678" s="16">
        <v>800000</v>
      </c>
      <c r="I678" s="413">
        <v>600000</v>
      </c>
      <c r="J678" s="143">
        <v>450000</v>
      </c>
      <c r="L678" s="191"/>
      <c r="M678" s="191"/>
    </row>
    <row r="679" spans="1:14">
      <c r="A679" s="191" t="s">
        <v>250</v>
      </c>
      <c r="B679" s="13" t="s">
        <v>32</v>
      </c>
      <c r="C679" s="487" t="s">
        <v>33</v>
      </c>
      <c r="D679" s="15">
        <v>70421</v>
      </c>
      <c r="E679" s="164" t="s">
        <v>1537</v>
      </c>
      <c r="F679" s="142" t="s">
        <v>27</v>
      </c>
      <c r="G679" s="145" t="s">
        <v>280</v>
      </c>
      <c r="H679" s="16">
        <v>900000</v>
      </c>
      <c r="I679" s="413">
        <v>875000</v>
      </c>
      <c r="J679" s="143">
        <v>656250</v>
      </c>
      <c r="L679" s="191"/>
      <c r="M679" s="191"/>
    </row>
    <row r="680" spans="1:14">
      <c r="A680" s="191" t="s">
        <v>250</v>
      </c>
      <c r="B680" s="13" t="s">
        <v>11</v>
      </c>
      <c r="C680" s="487" t="s">
        <v>12</v>
      </c>
      <c r="D680" s="15">
        <v>70421</v>
      </c>
      <c r="E680" s="164" t="s">
        <v>1537</v>
      </c>
      <c r="F680" s="142" t="s">
        <v>27</v>
      </c>
      <c r="G680" s="145" t="s">
        <v>280</v>
      </c>
      <c r="H680" s="16">
        <v>5800000</v>
      </c>
      <c r="I680" s="413">
        <v>6000000</v>
      </c>
      <c r="J680" s="143">
        <v>4500000</v>
      </c>
      <c r="L680" s="191"/>
      <c r="M680" s="191"/>
    </row>
    <row r="681" spans="1:14">
      <c r="A681" s="191" t="s">
        <v>250</v>
      </c>
      <c r="B681" s="13" t="s">
        <v>132</v>
      </c>
      <c r="C681" s="487" t="s">
        <v>168</v>
      </c>
      <c r="D681" s="15">
        <v>70421</v>
      </c>
      <c r="E681" s="164" t="s">
        <v>1537</v>
      </c>
      <c r="F681" s="142" t="s">
        <v>27</v>
      </c>
      <c r="G681" s="145" t="s">
        <v>280</v>
      </c>
      <c r="H681" s="16">
        <v>340000</v>
      </c>
      <c r="I681" s="413">
        <v>125000</v>
      </c>
      <c r="J681" s="143">
        <v>93750</v>
      </c>
      <c r="L681" s="191"/>
      <c r="M681" s="191"/>
    </row>
    <row r="682" spans="1:14">
      <c r="A682" s="191" t="s">
        <v>250</v>
      </c>
      <c r="B682" s="13" t="s">
        <v>167</v>
      </c>
      <c r="C682" s="487" t="s">
        <v>48</v>
      </c>
      <c r="D682" s="15">
        <v>70421</v>
      </c>
      <c r="E682" s="164" t="s">
        <v>1537</v>
      </c>
      <c r="F682" s="142" t="s">
        <v>27</v>
      </c>
      <c r="G682" s="145" t="s">
        <v>280</v>
      </c>
      <c r="H682" s="16">
        <v>970000</v>
      </c>
      <c r="I682" s="413">
        <v>600000</v>
      </c>
      <c r="J682" s="143">
        <v>450000</v>
      </c>
      <c r="L682" s="191"/>
      <c r="M682" s="191"/>
    </row>
    <row r="683" spans="1:14">
      <c r="A683" s="191" t="s">
        <v>250</v>
      </c>
      <c r="B683" s="13" t="s">
        <v>15</v>
      </c>
      <c r="C683" s="487" t="s">
        <v>486</v>
      </c>
      <c r="D683" s="15">
        <v>70421</v>
      </c>
      <c r="E683" s="164" t="s">
        <v>1537</v>
      </c>
      <c r="F683" s="142" t="s">
        <v>27</v>
      </c>
      <c r="G683" s="145" t="s">
        <v>280</v>
      </c>
      <c r="H683" s="16">
        <v>630000</v>
      </c>
      <c r="I683" s="413">
        <v>1200000</v>
      </c>
      <c r="J683" s="143">
        <v>900000</v>
      </c>
      <c r="L683" s="191"/>
      <c r="M683" s="191"/>
    </row>
    <row r="684" spans="1:14">
      <c r="A684" s="191" t="s">
        <v>250</v>
      </c>
      <c r="B684" s="13" t="s">
        <v>19</v>
      </c>
      <c r="C684" s="487" t="s">
        <v>20</v>
      </c>
      <c r="D684" s="15">
        <v>70421</v>
      </c>
      <c r="E684" s="164" t="s">
        <v>1537</v>
      </c>
      <c r="F684" s="142" t="s">
        <v>27</v>
      </c>
      <c r="G684" s="145" t="s">
        <v>280</v>
      </c>
      <c r="H684" s="16">
        <v>269000</v>
      </c>
      <c r="I684" s="413">
        <v>105600</v>
      </c>
      <c r="J684" s="143">
        <v>79200</v>
      </c>
      <c r="L684" s="191"/>
      <c r="M684" s="191"/>
    </row>
    <row r="685" spans="1:14">
      <c r="A685" s="191" t="s">
        <v>250</v>
      </c>
      <c r="B685" s="13" t="s">
        <v>104</v>
      </c>
      <c r="C685" s="487" t="s">
        <v>105</v>
      </c>
      <c r="D685" s="15">
        <v>70421</v>
      </c>
      <c r="E685" s="164" t="s">
        <v>1537</v>
      </c>
      <c r="F685" s="142" t="s">
        <v>27</v>
      </c>
      <c r="G685" s="145" t="s">
        <v>280</v>
      </c>
      <c r="H685" s="16">
        <v>1500000</v>
      </c>
      <c r="I685" s="413">
        <v>750000</v>
      </c>
      <c r="J685" s="143">
        <v>562500</v>
      </c>
      <c r="L685" s="191"/>
      <c r="M685" s="191"/>
    </row>
    <row r="686" spans="1:14" s="14" customFormat="1">
      <c r="A686" s="191" t="s">
        <v>250</v>
      </c>
      <c r="B686" s="13" t="s">
        <v>37</v>
      </c>
      <c r="C686" s="487" t="s">
        <v>38</v>
      </c>
      <c r="D686" s="15">
        <v>70421</v>
      </c>
      <c r="E686" s="164" t="s">
        <v>1537</v>
      </c>
      <c r="F686" s="142" t="s">
        <v>27</v>
      </c>
      <c r="G686" s="145" t="s">
        <v>280</v>
      </c>
      <c r="H686" s="16">
        <v>791000</v>
      </c>
      <c r="I686" s="413">
        <v>1744400</v>
      </c>
      <c r="J686" s="143">
        <v>1308300</v>
      </c>
      <c r="K686" s="144"/>
      <c r="L686" s="191"/>
      <c r="M686" s="191"/>
      <c r="N686" s="13"/>
    </row>
    <row r="687" spans="1:14">
      <c r="A687" s="191" t="s">
        <v>250</v>
      </c>
      <c r="B687" s="13" t="s">
        <v>240</v>
      </c>
      <c r="C687" s="486" t="s">
        <v>332</v>
      </c>
      <c r="G687" s="145"/>
      <c r="H687" s="25">
        <f>SUM(H678:H686)</f>
        <v>12000000</v>
      </c>
      <c r="I687" s="414">
        <f>SUM(I678:I686)</f>
        <v>12000000</v>
      </c>
      <c r="J687" s="146">
        <f>SUM(J678:J686)</f>
        <v>9000000</v>
      </c>
      <c r="K687" s="152"/>
      <c r="L687" s="191"/>
      <c r="M687" s="191"/>
    </row>
    <row r="688" spans="1:14">
      <c r="A688" s="191" t="s">
        <v>622</v>
      </c>
      <c r="B688" s="13" t="s">
        <v>240</v>
      </c>
      <c r="C688" s="485" t="s">
        <v>1546</v>
      </c>
      <c r="G688" s="145"/>
      <c r="H688" s="25"/>
      <c r="I688" s="414"/>
      <c r="J688" s="146"/>
      <c r="K688" s="152"/>
      <c r="L688" s="191"/>
      <c r="M688" s="191"/>
    </row>
    <row r="689" spans="1:14" s="14" customFormat="1">
      <c r="A689" s="191" t="s">
        <v>622</v>
      </c>
      <c r="B689" s="13" t="s">
        <v>25</v>
      </c>
      <c r="C689" s="487" t="s">
        <v>60</v>
      </c>
      <c r="D689" s="15" t="s">
        <v>16</v>
      </c>
      <c r="E689" s="164" t="s">
        <v>1537</v>
      </c>
      <c r="F689" s="142" t="s">
        <v>807</v>
      </c>
      <c r="G689" s="145" t="s">
        <v>280</v>
      </c>
      <c r="H689" s="16">
        <v>65000</v>
      </c>
      <c r="I689" s="413">
        <v>65000</v>
      </c>
      <c r="J689" s="143">
        <v>0</v>
      </c>
      <c r="K689" s="152"/>
      <c r="L689" s="191"/>
      <c r="M689" s="191"/>
      <c r="N689" s="13"/>
    </row>
    <row r="690" spans="1:14">
      <c r="A690" s="191" t="s">
        <v>622</v>
      </c>
      <c r="B690" s="13" t="s">
        <v>3</v>
      </c>
      <c r="C690" s="487" t="s">
        <v>4</v>
      </c>
      <c r="D690" s="15" t="s">
        <v>16</v>
      </c>
      <c r="E690" s="164" t="s">
        <v>1537</v>
      </c>
      <c r="F690" s="142" t="s">
        <v>807</v>
      </c>
      <c r="G690" s="145" t="s">
        <v>280</v>
      </c>
      <c r="H690" s="16">
        <v>95000</v>
      </c>
      <c r="I690" s="413">
        <v>95000</v>
      </c>
      <c r="J690" s="143">
        <v>40000</v>
      </c>
      <c r="K690" s="152"/>
      <c r="L690" s="191"/>
      <c r="M690" s="191"/>
    </row>
    <row r="691" spans="1:14">
      <c r="A691" s="191" t="s">
        <v>622</v>
      </c>
      <c r="B691" s="13" t="s">
        <v>9</v>
      </c>
      <c r="C691" s="487" t="s">
        <v>10</v>
      </c>
      <c r="D691" s="15" t="s">
        <v>16</v>
      </c>
      <c r="E691" s="164" t="s">
        <v>1537</v>
      </c>
      <c r="F691" s="142" t="s">
        <v>807</v>
      </c>
      <c r="G691" s="145" t="s">
        <v>280</v>
      </c>
      <c r="H691" s="16">
        <v>1800000</v>
      </c>
      <c r="I691" s="413">
        <v>2000000</v>
      </c>
      <c r="J691" s="143">
        <v>450000</v>
      </c>
      <c r="K691" s="152"/>
      <c r="L691" s="191"/>
      <c r="M691" s="191"/>
    </row>
    <row r="692" spans="1:14">
      <c r="A692" s="191" t="s">
        <v>622</v>
      </c>
      <c r="B692" s="13" t="s">
        <v>11</v>
      </c>
      <c r="C692" s="487" t="s">
        <v>12</v>
      </c>
      <c r="D692" s="15" t="s">
        <v>16</v>
      </c>
      <c r="E692" s="164" t="s">
        <v>1537</v>
      </c>
      <c r="F692" s="142" t="s">
        <v>807</v>
      </c>
      <c r="G692" s="145" t="s">
        <v>280</v>
      </c>
      <c r="H692" s="16">
        <v>22000</v>
      </c>
      <c r="I692" s="413">
        <v>22000</v>
      </c>
      <c r="J692" s="143">
        <v>16500</v>
      </c>
      <c r="K692" s="152"/>
      <c r="L692" s="191"/>
      <c r="M692" s="191"/>
    </row>
    <row r="693" spans="1:14">
      <c r="A693" s="191" t="s">
        <v>622</v>
      </c>
      <c r="B693" s="13" t="s">
        <v>41</v>
      </c>
      <c r="C693" s="487" t="s">
        <v>28</v>
      </c>
      <c r="D693" s="15" t="s">
        <v>16</v>
      </c>
      <c r="E693" s="164" t="s">
        <v>1537</v>
      </c>
      <c r="F693" s="142" t="s">
        <v>807</v>
      </c>
      <c r="G693" s="145" t="s">
        <v>280</v>
      </c>
      <c r="H693" s="16">
        <v>0</v>
      </c>
      <c r="I693" s="413">
        <v>1000000</v>
      </c>
      <c r="J693" s="143">
        <v>550000</v>
      </c>
      <c r="K693" s="152"/>
      <c r="L693" s="191"/>
      <c r="M693" s="191"/>
    </row>
    <row r="694" spans="1:14">
      <c r="A694" s="191" t="s">
        <v>622</v>
      </c>
      <c r="B694" s="13" t="s">
        <v>17</v>
      </c>
      <c r="C694" s="487" t="s">
        <v>18</v>
      </c>
      <c r="D694" s="15" t="s">
        <v>16</v>
      </c>
      <c r="E694" s="164" t="s">
        <v>1537</v>
      </c>
      <c r="F694" s="142" t="s">
        <v>807</v>
      </c>
      <c r="G694" s="145" t="s">
        <v>280</v>
      </c>
      <c r="H694" s="16">
        <v>0</v>
      </c>
      <c r="I694" s="413">
        <v>1200000</v>
      </c>
      <c r="J694" s="143">
        <v>430000</v>
      </c>
      <c r="K694" s="152"/>
      <c r="L694" s="191"/>
      <c r="M694" s="191"/>
    </row>
    <row r="695" spans="1:14">
      <c r="A695" s="191" t="s">
        <v>622</v>
      </c>
      <c r="B695" s="13" t="s">
        <v>19</v>
      </c>
      <c r="C695" s="487" t="s">
        <v>20</v>
      </c>
      <c r="D695" s="15" t="s">
        <v>16</v>
      </c>
      <c r="E695" s="164" t="s">
        <v>1537</v>
      </c>
      <c r="F695" s="142" t="s">
        <v>807</v>
      </c>
      <c r="G695" s="145" t="s">
        <v>280</v>
      </c>
      <c r="H695" s="16">
        <v>11000</v>
      </c>
      <c r="I695" s="413">
        <v>11000</v>
      </c>
      <c r="J695" s="143">
        <v>8250</v>
      </c>
      <c r="K695" s="152"/>
      <c r="L695" s="191"/>
      <c r="M695" s="191"/>
    </row>
    <row r="696" spans="1:14">
      <c r="A696" s="191" t="s">
        <v>622</v>
      </c>
      <c r="B696" s="13" t="s">
        <v>37</v>
      </c>
      <c r="C696" s="487" t="s">
        <v>38</v>
      </c>
      <c r="D696" s="15" t="s">
        <v>16</v>
      </c>
      <c r="E696" s="164" t="s">
        <v>1537</v>
      </c>
      <c r="F696" s="142" t="s">
        <v>807</v>
      </c>
      <c r="G696" s="145" t="s">
        <v>280</v>
      </c>
      <c r="H696" s="16">
        <v>107000</v>
      </c>
      <c r="I696" s="413">
        <v>107000</v>
      </c>
      <c r="J696" s="143">
        <v>80250</v>
      </c>
      <c r="K696" s="152"/>
      <c r="L696" s="191"/>
      <c r="M696" s="191"/>
    </row>
    <row r="697" spans="1:14">
      <c r="A697" s="191" t="s">
        <v>622</v>
      </c>
      <c r="B697" s="13" t="s">
        <v>240</v>
      </c>
      <c r="C697" s="486" t="s">
        <v>332</v>
      </c>
      <c r="G697" s="145"/>
      <c r="H697" s="25">
        <f>SUM(H689:H696)</f>
        <v>2100000</v>
      </c>
      <c r="I697" s="414">
        <f>SUM(I689:I696)</f>
        <v>4500000</v>
      </c>
      <c r="J697" s="146">
        <f>SUM(J689:J696)</f>
        <v>1575000</v>
      </c>
      <c r="K697" s="152"/>
      <c r="L697" s="191"/>
      <c r="M697" s="191"/>
    </row>
    <row r="698" spans="1:14">
      <c r="A698" s="191" t="s">
        <v>623</v>
      </c>
      <c r="B698" s="13" t="s">
        <v>240</v>
      </c>
      <c r="C698" s="485" t="s">
        <v>624</v>
      </c>
      <c r="G698" s="145"/>
      <c r="L698" s="191"/>
      <c r="M698" s="191"/>
    </row>
    <row r="699" spans="1:14">
      <c r="A699" s="191" t="s">
        <v>623</v>
      </c>
      <c r="B699" s="13" t="s">
        <v>24</v>
      </c>
      <c r="C699" s="489" t="s">
        <v>306</v>
      </c>
      <c r="D699" s="119" t="s">
        <v>1</v>
      </c>
      <c r="E699" s="164" t="s">
        <v>1537</v>
      </c>
      <c r="F699" s="142" t="s">
        <v>27</v>
      </c>
      <c r="G699" s="145" t="s">
        <v>280</v>
      </c>
      <c r="H699" s="25">
        <v>636557250</v>
      </c>
      <c r="I699" s="423">
        <v>563325000</v>
      </c>
      <c r="J699" s="169">
        <v>392855705</v>
      </c>
      <c r="K699" s="172"/>
      <c r="L699" s="191"/>
      <c r="M699" s="191"/>
    </row>
    <row r="700" spans="1:14">
      <c r="A700" s="191" t="s">
        <v>623</v>
      </c>
      <c r="B700" s="13" t="s">
        <v>25</v>
      </c>
      <c r="C700" s="487" t="s">
        <v>60</v>
      </c>
      <c r="D700" s="15" t="s">
        <v>21</v>
      </c>
      <c r="E700" s="164" t="s">
        <v>1537</v>
      </c>
      <c r="F700" s="142" t="s">
        <v>376</v>
      </c>
      <c r="G700" s="145" t="s">
        <v>280</v>
      </c>
      <c r="H700" s="16">
        <v>16000000</v>
      </c>
      <c r="I700" s="413">
        <v>1000000</v>
      </c>
      <c r="J700" s="143">
        <v>750000</v>
      </c>
      <c r="L700" s="191"/>
      <c r="M700" s="191"/>
    </row>
    <row r="701" spans="1:14" s="14" customFormat="1">
      <c r="A701" s="191" t="s">
        <v>623</v>
      </c>
      <c r="B701" s="13" t="s">
        <v>122</v>
      </c>
      <c r="C701" s="487" t="s">
        <v>123</v>
      </c>
      <c r="D701" s="15" t="s">
        <v>21</v>
      </c>
      <c r="E701" s="164" t="s">
        <v>1537</v>
      </c>
      <c r="F701" s="142" t="s">
        <v>376</v>
      </c>
      <c r="G701" s="145" t="s">
        <v>280</v>
      </c>
      <c r="H701" s="16">
        <v>4000000</v>
      </c>
      <c r="I701" s="413">
        <v>4000000</v>
      </c>
      <c r="J701" s="143">
        <v>2750000</v>
      </c>
      <c r="K701" s="144"/>
      <c r="L701" s="191"/>
      <c r="M701" s="191"/>
      <c r="N701" s="13"/>
    </row>
    <row r="702" spans="1:14">
      <c r="A702" s="191" t="s">
        <v>623</v>
      </c>
      <c r="B702" s="13" t="s">
        <v>100</v>
      </c>
      <c r="C702" s="487" t="s">
        <v>101</v>
      </c>
      <c r="D702" s="15" t="s">
        <v>21</v>
      </c>
      <c r="E702" s="164" t="s">
        <v>1537</v>
      </c>
      <c r="F702" s="142" t="s">
        <v>376</v>
      </c>
      <c r="G702" s="145" t="s">
        <v>280</v>
      </c>
      <c r="H702" s="16">
        <v>70000</v>
      </c>
      <c r="I702" s="413">
        <v>10000</v>
      </c>
      <c r="J702" s="143">
        <v>7500</v>
      </c>
      <c r="L702" s="191"/>
      <c r="M702" s="191"/>
    </row>
    <row r="703" spans="1:14">
      <c r="A703" s="191" t="s">
        <v>623</v>
      </c>
      <c r="B703" s="13" t="s">
        <v>3</v>
      </c>
      <c r="C703" s="487" t="s">
        <v>4</v>
      </c>
      <c r="D703" s="15" t="s">
        <v>21</v>
      </c>
      <c r="E703" s="164" t="s">
        <v>1537</v>
      </c>
      <c r="F703" s="142" t="s">
        <v>376</v>
      </c>
      <c r="G703" s="145" t="s">
        <v>280</v>
      </c>
      <c r="H703" s="16">
        <v>30600000</v>
      </c>
      <c r="I703" s="413">
        <v>5660000</v>
      </c>
      <c r="J703" s="143">
        <v>2185000</v>
      </c>
      <c r="L703" s="191"/>
      <c r="M703" s="191"/>
    </row>
    <row r="704" spans="1:14" s="14" customFormat="1">
      <c r="A704" s="191" t="s">
        <v>623</v>
      </c>
      <c r="B704" s="13" t="s">
        <v>52</v>
      </c>
      <c r="C704" s="487" t="s">
        <v>53</v>
      </c>
      <c r="D704" s="15" t="s">
        <v>21</v>
      </c>
      <c r="E704" s="164" t="s">
        <v>1537</v>
      </c>
      <c r="F704" s="142" t="s">
        <v>376</v>
      </c>
      <c r="G704" s="145" t="s">
        <v>280</v>
      </c>
      <c r="H704" s="16">
        <v>40420000</v>
      </c>
      <c r="I704" s="413">
        <v>40200000</v>
      </c>
      <c r="J704" s="143">
        <v>25950000</v>
      </c>
      <c r="K704" s="144"/>
      <c r="L704" s="191"/>
      <c r="M704" s="191"/>
      <c r="N704" s="13"/>
    </row>
    <row r="705" spans="1:13">
      <c r="A705" s="191" t="s">
        <v>623</v>
      </c>
      <c r="B705" s="13" t="s">
        <v>63</v>
      </c>
      <c r="C705" s="487" t="s">
        <v>78</v>
      </c>
      <c r="D705" s="15" t="s">
        <v>21</v>
      </c>
      <c r="E705" s="164" t="s">
        <v>1537</v>
      </c>
      <c r="F705" s="142" t="s">
        <v>27</v>
      </c>
      <c r="G705" s="145" t="s">
        <v>280</v>
      </c>
      <c r="H705" s="16">
        <v>25100000</v>
      </c>
      <c r="I705" s="413">
        <v>100000</v>
      </c>
      <c r="J705" s="143">
        <v>50000</v>
      </c>
      <c r="L705" s="191"/>
      <c r="M705" s="191"/>
    </row>
    <row r="706" spans="1:13">
      <c r="A706" s="191" t="s">
        <v>623</v>
      </c>
      <c r="B706" s="13" t="s">
        <v>11</v>
      </c>
      <c r="C706" s="487" t="s">
        <v>12</v>
      </c>
      <c r="D706" s="15" t="s">
        <v>21</v>
      </c>
      <c r="E706" s="164" t="s">
        <v>1537</v>
      </c>
      <c r="F706" s="142" t="s">
        <v>376</v>
      </c>
      <c r="G706" s="145" t="s">
        <v>280</v>
      </c>
      <c r="H706" s="16">
        <v>36400000</v>
      </c>
      <c r="I706" s="424">
        <f>60620000+21088000</f>
        <v>81708000</v>
      </c>
      <c r="J706" s="143">
        <v>45000000</v>
      </c>
      <c r="L706" s="191"/>
      <c r="M706" s="191"/>
    </row>
    <row r="707" spans="1:13">
      <c r="A707" s="191" t="s">
        <v>623</v>
      </c>
      <c r="B707" s="13" t="s">
        <v>13</v>
      </c>
      <c r="C707" s="487" t="s">
        <v>14</v>
      </c>
      <c r="D707" s="15" t="s">
        <v>21</v>
      </c>
      <c r="E707" s="164" t="s">
        <v>1537</v>
      </c>
      <c r="F707" s="142" t="s">
        <v>376</v>
      </c>
      <c r="G707" s="145" t="s">
        <v>280</v>
      </c>
      <c r="H707" s="16">
        <v>30000000</v>
      </c>
      <c r="I707" s="413">
        <v>100000000</v>
      </c>
      <c r="J707" s="143">
        <v>25478214</v>
      </c>
      <c r="L707" s="191"/>
      <c r="M707" s="191"/>
    </row>
    <row r="708" spans="1:13">
      <c r="A708" s="191" t="s">
        <v>623</v>
      </c>
      <c r="B708" s="13" t="s">
        <v>15</v>
      </c>
      <c r="C708" s="487" t="s">
        <v>486</v>
      </c>
      <c r="D708" s="15" t="s">
        <v>21</v>
      </c>
      <c r="E708" s="164" t="s">
        <v>1537</v>
      </c>
      <c r="F708" s="142" t="s">
        <v>376</v>
      </c>
      <c r="G708" s="145" t="s">
        <v>280</v>
      </c>
      <c r="H708" s="16">
        <v>5000000</v>
      </c>
      <c r="I708" s="413">
        <v>1000000</v>
      </c>
      <c r="J708" s="143">
        <v>250000</v>
      </c>
      <c r="L708" s="191"/>
      <c r="M708" s="191"/>
    </row>
    <row r="709" spans="1:13">
      <c r="A709" s="191" t="s">
        <v>623</v>
      </c>
      <c r="B709" s="13" t="s">
        <v>17</v>
      </c>
      <c r="C709" s="487" t="s">
        <v>18</v>
      </c>
      <c r="D709" s="15" t="s">
        <v>21</v>
      </c>
      <c r="E709" s="164" t="s">
        <v>1537</v>
      </c>
      <c r="F709" s="142" t="s">
        <v>27</v>
      </c>
      <c r="G709" s="145" t="s">
        <v>280</v>
      </c>
      <c r="H709" s="16">
        <v>20000000</v>
      </c>
      <c r="I709" s="413">
        <v>20000000</v>
      </c>
      <c r="J709" s="143">
        <v>15691500</v>
      </c>
      <c r="L709" s="191"/>
      <c r="M709" s="191"/>
    </row>
    <row r="710" spans="1:13">
      <c r="A710" s="191" t="s">
        <v>623</v>
      </c>
      <c r="B710" s="13" t="s">
        <v>19</v>
      </c>
      <c r="C710" s="487" t="s">
        <v>20</v>
      </c>
      <c r="D710" s="15" t="s">
        <v>21</v>
      </c>
      <c r="E710" s="164" t="s">
        <v>1537</v>
      </c>
      <c r="F710" s="142" t="s">
        <v>376</v>
      </c>
      <c r="G710" s="145" t="s">
        <v>280</v>
      </c>
      <c r="H710" s="16">
        <v>10000</v>
      </c>
      <c r="I710" s="413">
        <v>10000</v>
      </c>
      <c r="J710" s="143">
        <v>7500</v>
      </c>
      <c r="L710" s="191"/>
      <c r="M710" s="191"/>
    </row>
    <row r="711" spans="1:13">
      <c r="A711" s="191" t="s">
        <v>623</v>
      </c>
      <c r="B711" s="13" t="s">
        <v>37</v>
      </c>
      <c r="C711" s="487" t="s">
        <v>38</v>
      </c>
      <c r="D711" s="15" t="s">
        <v>21</v>
      </c>
      <c r="E711" s="164" t="s">
        <v>1537</v>
      </c>
      <c r="F711" s="142" t="s">
        <v>376</v>
      </c>
      <c r="G711" s="145" t="s">
        <v>280</v>
      </c>
      <c r="H711" s="16">
        <v>2400000</v>
      </c>
      <c r="I711" s="413">
        <v>2400000</v>
      </c>
      <c r="J711" s="143">
        <v>1000000</v>
      </c>
      <c r="L711" s="191"/>
      <c r="M711" s="191"/>
    </row>
    <row r="712" spans="1:13">
      <c r="A712" s="191" t="s">
        <v>623</v>
      </c>
      <c r="B712" s="13" t="s">
        <v>104</v>
      </c>
      <c r="C712" s="487" t="s">
        <v>105</v>
      </c>
      <c r="D712" s="15" t="s">
        <v>21</v>
      </c>
      <c r="E712" s="164" t="s">
        <v>1537</v>
      </c>
      <c r="F712" s="142" t="s">
        <v>27</v>
      </c>
      <c r="G712" s="145" t="s">
        <v>280</v>
      </c>
      <c r="H712" s="16">
        <v>10000000</v>
      </c>
      <c r="I712" s="424">
        <v>14000000</v>
      </c>
      <c r="J712" s="170">
        <v>1000000</v>
      </c>
      <c r="L712" s="191"/>
      <c r="M712" s="191"/>
    </row>
    <row r="713" spans="1:13">
      <c r="A713" s="191" t="s">
        <v>623</v>
      </c>
      <c r="B713" s="13" t="s">
        <v>240</v>
      </c>
      <c r="C713" s="486" t="s">
        <v>332</v>
      </c>
      <c r="G713" s="145"/>
      <c r="H713" s="25">
        <f>SUM(H700:H712)</f>
        <v>220000000</v>
      </c>
      <c r="I713" s="423">
        <f>SUM(I700:I712)</f>
        <v>270088000</v>
      </c>
      <c r="J713" s="163">
        <f>SUM(J700:J712)</f>
        <v>120119714</v>
      </c>
      <c r="L713" s="191"/>
      <c r="M713" s="191"/>
    </row>
    <row r="714" spans="1:13">
      <c r="A714" s="191" t="s">
        <v>866</v>
      </c>
      <c r="B714" s="13" t="s">
        <v>240</v>
      </c>
      <c r="C714" s="485" t="s">
        <v>845</v>
      </c>
      <c r="G714" s="145"/>
      <c r="H714" s="16" t="s">
        <v>240</v>
      </c>
      <c r="I714" s="413" t="s">
        <v>240</v>
      </c>
      <c r="L714" s="191"/>
      <c r="M714" s="191"/>
    </row>
    <row r="715" spans="1:13">
      <c r="A715" s="191" t="s">
        <v>866</v>
      </c>
      <c r="B715" s="13" t="s">
        <v>879</v>
      </c>
      <c r="C715" s="206" t="s">
        <v>880</v>
      </c>
      <c r="D715" s="15" t="s">
        <v>21</v>
      </c>
      <c r="E715" s="164" t="s">
        <v>1537</v>
      </c>
      <c r="F715" s="142" t="s">
        <v>376</v>
      </c>
      <c r="G715" s="145" t="s">
        <v>280</v>
      </c>
      <c r="H715" s="16">
        <f>180578000-36000</f>
        <v>180542000</v>
      </c>
      <c r="I715" s="424">
        <v>350000000</v>
      </c>
      <c r="J715" s="170">
        <v>125312384</v>
      </c>
      <c r="K715" s="172"/>
      <c r="L715" s="191"/>
      <c r="M715" s="191"/>
    </row>
    <row r="716" spans="1:13">
      <c r="A716" s="191" t="s">
        <v>866</v>
      </c>
      <c r="B716" s="13" t="s">
        <v>881</v>
      </c>
      <c r="C716" s="206" t="s">
        <v>884</v>
      </c>
      <c r="D716" s="15" t="s">
        <v>848</v>
      </c>
      <c r="E716" s="164" t="s">
        <v>1537</v>
      </c>
      <c r="F716" s="142" t="s">
        <v>376</v>
      </c>
      <c r="G716" s="145" t="s">
        <v>280</v>
      </c>
      <c r="H716" s="16">
        <v>50000000</v>
      </c>
      <c r="I716" s="424">
        <v>50000000</v>
      </c>
      <c r="J716" s="170">
        <v>0</v>
      </c>
      <c r="K716" s="172"/>
      <c r="L716" s="191"/>
      <c r="M716" s="191"/>
    </row>
    <row r="717" spans="1:13">
      <c r="A717" s="191" t="s">
        <v>866</v>
      </c>
      <c r="B717" s="13" t="s">
        <v>882</v>
      </c>
      <c r="C717" s="206" t="s">
        <v>883</v>
      </c>
      <c r="D717" s="15" t="s">
        <v>848</v>
      </c>
      <c r="E717" s="164" t="s">
        <v>1537</v>
      </c>
      <c r="F717" s="142" t="s">
        <v>376</v>
      </c>
      <c r="G717" s="145" t="s">
        <v>280</v>
      </c>
      <c r="H717" s="16">
        <v>50000000</v>
      </c>
      <c r="I717" s="424">
        <v>400000000</v>
      </c>
      <c r="J717" s="170">
        <v>0</v>
      </c>
      <c r="K717" s="172"/>
      <c r="L717" s="191"/>
      <c r="M717" s="191"/>
    </row>
    <row r="718" spans="1:13">
      <c r="A718" s="191" t="s">
        <v>866</v>
      </c>
      <c r="B718" s="13" t="s">
        <v>846</v>
      </c>
      <c r="C718" s="487" t="s">
        <v>847</v>
      </c>
      <c r="D718" s="15" t="s">
        <v>848</v>
      </c>
      <c r="E718" s="164" t="s">
        <v>1537</v>
      </c>
      <c r="F718" s="142" t="s">
        <v>376</v>
      </c>
      <c r="G718" s="145" t="s">
        <v>280</v>
      </c>
      <c r="H718" s="16">
        <v>1400000000</v>
      </c>
      <c r="I718" s="413">
        <v>1400000000</v>
      </c>
      <c r="J718" s="143">
        <v>1107063531</v>
      </c>
      <c r="L718" s="191"/>
      <c r="M718" s="191"/>
    </row>
    <row r="719" spans="1:13">
      <c r="A719" s="191" t="s">
        <v>866</v>
      </c>
      <c r="B719" s="13" t="s">
        <v>849</v>
      </c>
      <c r="C719" s="487" t="s">
        <v>850</v>
      </c>
      <c r="D719" s="15" t="s">
        <v>21</v>
      </c>
      <c r="E719" s="164" t="s">
        <v>1537</v>
      </c>
      <c r="F719" s="142" t="s">
        <v>376</v>
      </c>
      <c r="G719" s="145" t="s">
        <v>280</v>
      </c>
      <c r="H719" s="16">
        <v>1900000000</v>
      </c>
      <c r="I719" s="413">
        <v>2826000000</v>
      </c>
      <c r="J719" s="143">
        <v>1975931034</v>
      </c>
      <c r="L719" s="191"/>
      <c r="M719" s="191"/>
    </row>
    <row r="720" spans="1:13">
      <c r="A720" s="191" t="s">
        <v>866</v>
      </c>
      <c r="B720" s="13" t="s">
        <v>851</v>
      </c>
      <c r="C720" s="487" t="s">
        <v>852</v>
      </c>
      <c r="D720" s="15" t="s">
        <v>309</v>
      </c>
      <c r="E720" s="164" t="s">
        <v>1537</v>
      </c>
      <c r="F720" s="142" t="s">
        <v>376</v>
      </c>
      <c r="G720" s="145" t="s">
        <v>280</v>
      </c>
      <c r="H720" s="16">
        <v>400000000</v>
      </c>
      <c r="I720" s="413">
        <v>400000000</v>
      </c>
      <c r="J720" s="143">
        <v>229622469</v>
      </c>
      <c r="L720" s="191"/>
      <c r="M720" s="191"/>
    </row>
    <row r="721" spans="1:14">
      <c r="A721" s="191" t="s">
        <v>866</v>
      </c>
      <c r="B721" s="13" t="s">
        <v>853</v>
      </c>
      <c r="C721" s="487" t="s">
        <v>854</v>
      </c>
      <c r="D721" s="15" t="s">
        <v>21</v>
      </c>
      <c r="E721" s="164" t="s">
        <v>1537</v>
      </c>
      <c r="F721" s="142" t="s">
        <v>376</v>
      </c>
      <c r="G721" s="145" t="s">
        <v>280</v>
      </c>
      <c r="H721" s="16">
        <v>150000000</v>
      </c>
      <c r="I721" s="413">
        <v>150000000</v>
      </c>
      <c r="J721" s="143">
        <v>135368505</v>
      </c>
      <c r="L721" s="191"/>
      <c r="M721" s="191"/>
    </row>
    <row r="722" spans="1:14" s="14" customFormat="1">
      <c r="A722" s="191" t="s">
        <v>866</v>
      </c>
      <c r="B722" s="13" t="s">
        <v>774</v>
      </c>
      <c r="C722" s="487" t="s">
        <v>775</v>
      </c>
      <c r="D722" s="15" t="s">
        <v>21</v>
      </c>
      <c r="E722" s="164" t="s">
        <v>1537</v>
      </c>
      <c r="F722" s="142" t="s">
        <v>376</v>
      </c>
      <c r="G722" s="145" t="s">
        <v>280</v>
      </c>
      <c r="H722" s="16">
        <v>40000000</v>
      </c>
      <c r="I722" s="413">
        <v>50000000</v>
      </c>
      <c r="J722" s="143">
        <v>8023350</v>
      </c>
      <c r="K722" s="144"/>
      <c r="L722" s="191"/>
      <c r="M722" s="191"/>
      <c r="N722" s="13"/>
    </row>
    <row r="723" spans="1:14">
      <c r="A723" s="191" t="s">
        <v>866</v>
      </c>
      <c r="B723" s="13" t="s">
        <v>855</v>
      </c>
      <c r="C723" s="487" t="s">
        <v>856</v>
      </c>
      <c r="D723" s="15" t="s">
        <v>21</v>
      </c>
      <c r="E723" s="164" t="s">
        <v>1537</v>
      </c>
      <c r="F723" s="142" t="s">
        <v>376</v>
      </c>
      <c r="G723" s="145" t="s">
        <v>280</v>
      </c>
      <c r="H723" s="16">
        <v>42000000</v>
      </c>
      <c r="I723" s="413">
        <v>30000000</v>
      </c>
      <c r="J723" s="143">
        <v>0</v>
      </c>
      <c r="L723" s="191"/>
      <c r="M723" s="191"/>
    </row>
    <row r="724" spans="1:14">
      <c r="A724" s="191" t="s">
        <v>866</v>
      </c>
      <c r="B724" s="13" t="s">
        <v>859</v>
      </c>
      <c r="C724" s="487" t="s">
        <v>860</v>
      </c>
      <c r="D724" s="15" t="s">
        <v>21</v>
      </c>
      <c r="E724" s="164" t="s">
        <v>1537</v>
      </c>
      <c r="F724" s="142" t="s">
        <v>376</v>
      </c>
      <c r="G724" s="145" t="s">
        <v>280</v>
      </c>
      <c r="H724" s="16">
        <v>420000000</v>
      </c>
      <c r="I724" s="413">
        <v>0</v>
      </c>
      <c r="J724" s="143">
        <v>0</v>
      </c>
      <c r="L724" s="191"/>
      <c r="M724" s="191"/>
    </row>
    <row r="725" spans="1:14" s="14" customFormat="1">
      <c r="A725" s="191" t="s">
        <v>866</v>
      </c>
      <c r="B725" s="13" t="s">
        <v>857</v>
      </c>
      <c r="C725" s="487" t="s">
        <v>858</v>
      </c>
      <c r="D725" s="15" t="s">
        <v>21</v>
      </c>
      <c r="E725" s="164" t="s">
        <v>1537</v>
      </c>
      <c r="F725" s="142" t="s">
        <v>376</v>
      </c>
      <c r="G725" s="145" t="s">
        <v>280</v>
      </c>
      <c r="H725" s="16">
        <v>2562502871</v>
      </c>
      <c r="I725" s="413">
        <v>1074000000</v>
      </c>
      <c r="J725" s="143">
        <v>578088337</v>
      </c>
      <c r="K725" s="144"/>
      <c r="L725" s="191"/>
      <c r="M725" s="191"/>
      <c r="N725" s="13"/>
    </row>
    <row r="726" spans="1:14">
      <c r="A726" s="191" t="s">
        <v>866</v>
      </c>
      <c r="B726" s="13" t="s">
        <v>861</v>
      </c>
      <c r="C726" s="487" t="s">
        <v>862</v>
      </c>
      <c r="D726" s="15" t="s">
        <v>21</v>
      </c>
      <c r="E726" s="164" t="s">
        <v>1537</v>
      </c>
      <c r="F726" s="142" t="s">
        <v>376</v>
      </c>
      <c r="G726" s="145" t="s">
        <v>280</v>
      </c>
      <c r="H726" s="16">
        <v>4103751357</v>
      </c>
      <c r="I726" s="413">
        <v>1138000000</v>
      </c>
      <c r="J726" s="143">
        <v>462015999</v>
      </c>
      <c r="L726" s="191"/>
      <c r="M726" s="191"/>
    </row>
    <row r="727" spans="1:14">
      <c r="A727" s="191" t="s">
        <v>866</v>
      </c>
      <c r="B727" s="13" t="s">
        <v>240</v>
      </c>
      <c r="C727" s="486" t="s">
        <v>332</v>
      </c>
      <c r="G727" s="145"/>
      <c r="H727" s="25">
        <f>SUM(H715:H726)</f>
        <v>11298796228</v>
      </c>
      <c r="I727" s="414">
        <f>SUM(I715:I726)</f>
        <v>7868000000</v>
      </c>
      <c r="J727" s="25">
        <f>SUM(J718:J726)</f>
        <v>4496113225</v>
      </c>
      <c r="L727" s="191"/>
      <c r="M727" s="191"/>
    </row>
    <row r="728" spans="1:14">
      <c r="A728" s="191" t="s">
        <v>865</v>
      </c>
      <c r="B728" s="13" t="s">
        <v>240</v>
      </c>
      <c r="C728" s="485" t="s">
        <v>844</v>
      </c>
      <c r="D728" s="473"/>
      <c r="E728" s="148"/>
      <c r="F728" s="151"/>
      <c r="G728" s="162"/>
      <c r="H728" s="25" t="s">
        <v>240</v>
      </c>
      <c r="I728" s="414" t="s">
        <v>240</v>
      </c>
      <c r="J728" s="146"/>
      <c r="K728" s="152"/>
      <c r="L728" s="191"/>
      <c r="M728" s="191"/>
    </row>
    <row r="729" spans="1:14">
      <c r="A729" s="191" t="s">
        <v>865</v>
      </c>
      <c r="B729" s="13" t="s">
        <v>484</v>
      </c>
      <c r="C729" s="206" t="s">
        <v>878</v>
      </c>
      <c r="D729" s="15" t="s">
        <v>21</v>
      </c>
      <c r="E729" s="164" t="s">
        <v>1537</v>
      </c>
      <c r="F729" s="142" t="s">
        <v>376</v>
      </c>
      <c r="G729" s="145" t="s">
        <v>280</v>
      </c>
      <c r="H729" s="16">
        <v>50000000</v>
      </c>
      <c r="I729" s="424">
        <v>20000000</v>
      </c>
      <c r="J729" s="143">
        <v>0</v>
      </c>
      <c r="L729" s="191"/>
      <c r="M729" s="191"/>
    </row>
    <row r="730" spans="1:14">
      <c r="A730" s="191" t="s">
        <v>865</v>
      </c>
      <c r="B730" s="13" t="s">
        <v>876</v>
      </c>
      <c r="C730" s="206" t="s">
        <v>877</v>
      </c>
      <c r="D730" s="15" t="s">
        <v>21</v>
      </c>
      <c r="E730" s="164" t="s">
        <v>1537</v>
      </c>
      <c r="F730" s="142" t="s">
        <v>376</v>
      </c>
      <c r="G730" s="145" t="s">
        <v>280</v>
      </c>
      <c r="H730" s="16">
        <v>50000000</v>
      </c>
      <c r="I730" s="424">
        <v>50000000</v>
      </c>
      <c r="J730" s="143">
        <v>27082500</v>
      </c>
      <c r="L730" s="191"/>
      <c r="M730" s="191"/>
    </row>
    <row r="731" spans="1:14">
      <c r="A731" s="191" t="s">
        <v>865</v>
      </c>
      <c r="B731" s="13" t="s">
        <v>2</v>
      </c>
      <c r="C731" s="487" t="s">
        <v>62</v>
      </c>
      <c r="D731" s="15" t="s">
        <v>21</v>
      </c>
      <c r="E731" s="164" t="s">
        <v>1537</v>
      </c>
      <c r="F731" s="142" t="s">
        <v>376</v>
      </c>
      <c r="G731" s="145" t="s">
        <v>280</v>
      </c>
      <c r="H731" s="16">
        <v>100000000</v>
      </c>
      <c r="I731" s="413">
        <v>55000000</v>
      </c>
      <c r="J731" s="143">
        <v>43706000</v>
      </c>
      <c r="L731" s="191"/>
      <c r="M731" s="191"/>
    </row>
    <row r="732" spans="1:14">
      <c r="A732" s="191" t="s">
        <v>865</v>
      </c>
      <c r="B732" s="13" t="s">
        <v>281</v>
      </c>
      <c r="C732" s="487" t="s">
        <v>282</v>
      </c>
      <c r="D732" s="15" t="s">
        <v>21</v>
      </c>
      <c r="E732" s="164" t="s">
        <v>1537</v>
      </c>
      <c r="F732" s="142" t="s">
        <v>376</v>
      </c>
      <c r="G732" s="145" t="s">
        <v>280</v>
      </c>
      <c r="H732" s="16">
        <v>400000000</v>
      </c>
      <c r="I732" s="413">
        <v>682000000</v>
      </c>
      <c r="J732" s="143">
        <v>381737357</v>
      </c>
      <c r="K732" s="13"/>
      <c r="L732" s="191"/>
      <c r="M732" s="191"/>
    </row>
    <row r="733" spans="1:14">
      <c r="A733" s="191" t="s">
        <v>865</v>
      </c>
      <c r="B733" s="13" t="s">
        <v>69</v>
      </c>
      <c r="C733" s="487" t="s">
        <v>97</v>
      </c>
      <c r="D733" s="15" t="s">
        <v>21</v>
      </c>
      <c r="E733" s="164" t="s">
        <v>1537</v>
      </c>
      <c r="F733" s="142" t="s">
        <v>376</v>
      </c>
      <c r="G733" s="145" t="s">
        <v>280</v>
      </c>
      <c r="H733" s="16">
        <v>70000000</v>
      </c>
      <c r="I733" s="413">
        <v>58872000</v>
      </c>
      <c r="J733" s="143">
        <v>43894723</v>
      </c>
      <c r="K733" s="13"/>
      <c r="L733" s="191"/>
      <c r="M733" s="191"/>
    </row>
    <row r="734" spans="1:14">
      <c r="A734" s="191" t="s">
        <v>865</v>
      </c>
      <c r="B734" s="13" t="s">
        <v>122</v>
      </c>
      <c r="C734" s="487" t="s">
        <v>123</v>
      </c>
      <c r="D734" s="15" t="s">
        <v>21</v>
      </c>
      <c r="E734" s="164" t="s">
        <v>1537</v>
      </c>
      <c r="F734" s="142" t="s">
        <v>376</v>
      </c>
      <c r="G734" s="145" t="s">
        <v>280</v>
      </c>
      <c r="H734" s="16">
        <v>12000000</v>
      </c>
      <c r="I734" s="413">
        <v>15000000</v>
      </c>
      <c r="J734" s="143">
        <v>6382222</v>
      </c>
      <c r="K734" s="13"/>
      <c r="L734" s="191"/>
      <c r="M734" s="191"/>
    </row>
    <row r="735" spans="1:14">
      <c r="A735" s="191" t="s">
        <v>865</v>
      </c>
      <c r="B735" s="13" t="s">
        <v>11</v>
      </c>
      <c r="C735" s="487" t="s">
        <v>12</v>
      </c>
      <c r="D735" s="15" t="s">
        <v>21</v>
      </c>
      <c r="E735" s="164" t="s">
        <v>1537</v>
      </c>
      <c r="F735" s="142" t="s">
        <v>376</v>
      </c>
      <c r="G735" s="145" t="s">
        <v>280</v>
      </c>
      <c r="H735" s="16">
        <v>30000000</v>
      </c>
      <c r="I735" s="413">
        <v>20000000</v>
      </c>
      <c r="J735" s="143">
        <v>3920000</v>
      </c>
      <c r="K735" s="13"/>
      <c r="L735" s="191"/>
      <c r="M735" s="191"/>
    </row>
    <row r="736" spans="1:14">
      <c r="A736" s="191" t="s">
        <v>865</v>
      </c>
      <c r="B736" s="13" t="s">
        <v>13</v>
      </c>
      <c r="C736" s="487" t="s">
        <v>14</v>
      </c>
      <c r="D736" s="15" t="s">
        <v>21</v>
      </c>
      <c r="E736" s="164" t="s">
        <v>1537</v>
      </c>
      <c r="F736" s="142" t="s">
        <v>376</v>
      </c>
      <c r="G736" s="145" t="s">
        <v>280</v>
      </c>
      <c r="H736" s="16">
        <v>0</v>
      </c>
      <c r="I736" s="413">
        <v>5000000</v>
      </c>
      <c r="J736" s="143">
        <v>0</v>
      </c>
      <c r="K736" s="13"/>
      <c r="L736" s="191"/>
      <c r="M736" s="191"/>
    </row>
    <row r="737" spans="1:14">
      <c r="A737" s="191" t="s">
        <v>865</v>
      </c>
      <c r="B737" s="13" t="s">
        <v>324</v>
      </c>
      <c r="C737" s="487" t="s">
        <v>325</v>
      </c>
      <c r="D737" s="15" t="s">
        <v>21</v>
      </c>
      <c r="E737" s="164" t="s">
        <v>1537</v>
      </c>
      <c r="F737" s="142" t="s">
        <v>376</v>
      </c>
      <c r="G737" s="145" t="s">
        <v>280</v>
      </c>
      <c r="H737" s="16">
        <v>100000000</v>
      </c>
      <c r="I737" s="413">
        <v>130000000</v>
      </c>
      <c r="J737" s="143">
        <v>126850000</v>
      </c>
      <c r="K737" s="13"/>
      <c r="L737" s="191"/>
      <c r="M737" s="191"/>
    </row>
    <row r="738" spans="1:14">
      <c r="A738" s="191" t="s">
        <v>865</v>
      </c>
      <c r="B738" s="13" t="s">
        <v>35</v>
      </c>
      <c r="C738" s="487" t="s">
        <v>36</v>
      </c>
      <c r="D738" s="15" t="s">
        <v>21</v>
      </c>
      <c r="E738" s="164" t="s">
        <v>1537</v>
      </c>
      <c r="F738" s="142" t="s">
        <v>376</v>
      </c>
      <c r="G738" s="145" t="s">
        <v>280</v>
      </c>
      <c r="H738" s="16">
        <v>0</v>
      </c>
      <c r="I738" s="413">
        <v>640000000</v>
      </c>
      <c r="K738" s="13"/>
      <c r="L738" s="191"/>
      <c r="M738" s="191"/>
    </row>
    <row r="739" spans="1:14">
      <c r="A739" s="191" t="s">
        <v>865</v>
      </c>
      <c r="B739" s="13" t="s">
        <v>269</v>
      </c>
      <c r="C739" s="487" t="s">
        <v>270</v>
      </c>
      <c r="D739" s="15" t="s">
        <v>21</v>
      </c>
      <c r="E739" s="164" t="s">
        <v>1537</v>
      </c>
      <c r="F739" s="142" t="s">
        <v>376</v>
      </c>
      <c r="G739" s="145" t="s">
        <v>280</v>
      </c>
      <c r="H739" s="16">
        <v>30000000</v>
      </c>
      <c r="I739" s="413">
        <v>30000000</v>
      </c>
      <c r="J739" s="143">
        <v>18475330</v>
      </c>
      <c r="K739" s="13"/>
      <c r="L739" s="191"/>
      <c r="M739" s="191"/>
    </row>
    <row r="740" spans="1:14">
      <c r="A740" s="191" t="s">
        <v>865</v>
      </c>
      <c r="B740" s="13" t="s">
        <v>19</v>
      </c>
      <c r="C740" s="487" t="s">
        <v>20</v>
      </c>
      <c r="D740" s="15" t="s">
        <v>21</v>
      </c>
      <c r="E740" s="164" t="s">
        <v>1537</v>
      </c>
      <c r="F740" s="142" t="s">
        <v>376</v>
      </c>
      <c r="G740" s="145" t="s">
        <v>280</v>
      </c>
      <c r="H740" s="16">
        <v>15000000</v>
      </c>
      <c r="I740" s="413">
        <v>19000000</v>
      </c>
      <c r="J740" s="143">
        <v>9567028</v>
      </c>
      <c r="K740" s="13"/>
      <c r="L740" s="191"/>
      <c r="M740" s="191"/>
    </row>
    <row r="741" spans="1:14">
      <c r="A741" s="191" t="s">
        <v>865</v>
      </c>
      <c r="B741" s="13" t="s">
        <v>192</v>
      </c>
      <c r="C741" s="487" t="s">
        <v>193</v>
      </c>
      <c r="D741" s="15" t="s">
        <v>21</v>
      </c>
      <c r="E741" s="164" t="s">
        <v>1537</v>
      </c>
      <c r="F741" s="142" t="s">
        <v>376</v>
      </c>
      <c r="G741" s="145" t="s">
        <v>280</v>
      </c>
      <c r="H741" s="16">
        <v>500000000</v>
      </c>
      <c r="I741" s="413">
        <v>592000000</v>
      </c>
      <c r="J741" s="143">
        <v>462474642</v>
      </c>
      <c r="K741" s="13"/>
      <c r="L741" s="191"/>
      <c r="M741" s="191"/>
    </row>
    <row r="742" spans="1:14" s="14" customFormat="1">
      <c r="A742" s="191" t="s">
        <v>865</v>
      </c>
      <c r="B742" s="13" t="s">
        <v>37</v>
      </c>
      <c r="C742" s="487" t="s">
        <v>38</v>
      </c>
      <c r="D742" s="15" t="s">
        <v>21</v>
      </c>
      <c r="E742" s="164" t="s">
        <v>1537</v>
      </c>
      <c r="F742" s="142" t="s">
        <v>376</v>
      </c>
      <c r="G742" s="145" t="s">
        <v>280</v>
      </c>
      <c r="H742" s="16">
        <v>100000000</v>
      </c>
      <c r="I742" s="413">
        <v>110000000</v>
      </c>
      <c r="J742" s="143">
        <v>69164240</v>
      </c>
      <c r="K742" s="13"/>
      <c r="L742" s="191"/>
      <c r="M742" s="191"/>
      <c r="N742" s="13"/>
    </row>
    <row r="743" spans="1:14">
      <c r="A743" s="191" t="s">
        <v>865</v>
      </c>
      <c r="B743" s="13" t="s">
        <v>104</v>
      </c>
      <c r="C743" s="487" t="s">
        <v>105</v>
      </c>
      <c r="D743" s="15" t="s">
        <v>21</v>
      </c>
      <c r="E743" s="164" t="s">
        <v>1537</v>
      </c>
      <c r="F743" s="142" t="s">
        <v>376</v>
      </c>
      <c r="G743" s="145" t="s">
        <v>280</v>
      </c>
      <c r="H743" s="16">
        <v>80000000</v>
      </c>
      <c r="I743" s="413">
        <v>110000000</v>
      </c>
      <c r="J743" s="143">
        <v>67842150</v>
      </c>
      <c r="K743" s="13"/>
      <c r="L743" s="191"/>
      <c r="M743" s="191"/>
    </row>
    <row r="744" spans="1:14">
      <c r="A744" s="191" t="s">
        <v>865</v>
      </c>
      <c r="B744" s="13" t="s">
        <v>390</v>
      </c>
      <c r="C744" s="487" t="s">
        <v>391</v>
      </c>
      <c r="D744" s="15" t="s">
        <v>21</v>
      </c>
      <c r="E744" s="164" t="s">
        <v>1537</v>
      </c>
      <c r="F744" s="142" t="s">
        <v>376</v>
      </c>
      <c r="G744" s="145" t="s">
        <v>280</v>
      </c>
      <c r="H744" s="16">
        <v>12000000</v>
      </c>
      <c r="I744" s="413">
        <v>150000000</v>
      </c>
      <c r="J744" s="143">
        <v>79726285</v>
      </c>
      <c r="K744" s="13"/>
      <c r="L744" s="191"/>
      <c r="M744" s="191"/>
    </row>
    <row r="745" spans="1:14">
      <c r="A745" s="191" t="s">
        <v>865</v>
      </c>
      <c r="B745" s="13" t="s">
        <v>240</v>
      </c>
      <c r="C745" s="486" t="s">
        <v>332</v>
      </c>
      <c r="G745" s="145"/>
      <c r="H745" s="25">
        <f>SUM(H729:H744)</f>
        <v>1549000000</v>
      </c>
      <c r="I745" s="423">
        <f>SUM(I729:I744)</f>
        <v>2686872000</v>
      </c>
      <c r="J745" s="25">
        <f>SUM(J729:J742)</f>
        <v>1193254042</v>
      </c>
      <c r="K745" s="13"/>
      <c r="L745" s="191"/>
      <c r="M745" s="191"/>
    </row>
    <row r="746" spans="1:14">
      <c r="A746" s="191" t="s">
        <v>871</v>
      </c>
      <c r="B746" s="13" t="s">
        <v>240</v>
      </c>
      <c r="C746" s="485" t="s">
        <v>864</v>
      </c>
      <c r="G746" s="145"/>
      <c r="H746" s="16" t="s">
        <v>240</v>
      </c>
      <c r="I746" s="413" t="s">
        <v>240</v>
      </c>
      <c r="K746" s="13"/>
      <c r="L746" s="191"/>
      <c r="M746" s="191"/>
    </row>
    <row r="747" spans="1:14">
      <c r="A747" s="191" t="s">
        <v>871</v>
      </c>
      <c r="B747" s="13" t="s">
        <v>25</v>
      </c>
      <c r="C747" s="487" t="s">
        <v>60</v>
      </c>
      <c r="D747" s="15" t="s">
        <v>21</v>
      </c>
      <c r="E747" s="164" t="s">
        <v>1537</v>
      </c>
      <c r="F747" s="142" t="s">
        <v>376</v>
      </c>
      <c r="G747" s="145" t="s">
        <v>280</v>
      </c>
      <c r="H747" s="16">
        <v>60000</v>
      </c>
      <c r="I747" s="413">
        <v>60000</v>
      </c>
      <c r="J747" s="143">
        <v>0</v>
      </c>
      <c r="K747" s="13"/>
      <c r="L747" s="191"/>
      <c r="M747" s="191"/>
    </row>
    <row r="748" spans="1:14">
      <c r="A748" s="191" t="s">
        <v>871</v>
      </c>
      <c r="B748" s="13" t="s">
        <v>3</v>
      </c>
      <c r="C748" s="487" t="s">
        <v>4</v>
      </c>
      <c r="D748" s="15" t="s">
        <v>21</v>
      </c>
      <c r="E748" s="164" t="s">
        <v>1537</v>
      </c>
      <c r="F748" s="142" t="s">
        <v>376</v>
      </c>
      <c r="G748" s="145" t="s">
        <v>280</v>
      </c>
      <c r="H748" s="16">
        <v>90000</v>
      </c>
      <c r="I748" s="413">
        <v>90000</v>
      </c>
      <c r="J748" s="143">
        <v>0</v>
      </c>
      <c r="K748" s="13"/>
      <c r="L748" s="191"/>
      <c r="M748" s="191"/>
    </row>
    <row r="749" spans="1:14">
      <c r="A749" s="191" t="s">
        <v>871</v>
      </c>
      <c r="B749" s="13" t="s">
        <v>11</v>
      </c>
      <c r="C749" s="487" t="s">
        <v>12</v>
      </c>
      <c r="D749" s="15" t="s">
        <v>21</v>
      </c>
      <c r="E749" s="164" t="s">
        <v>1537</v>
      </c>
      <c r="F749" s="142" t="s">
        <v>376</v>
      </c>
      <c r="G749" s="145" t="s">
        <v>280</v>
      </c>
      <c r="H749" s="16">
        <v>150000</v>
      </c>
      <c r="I749" s="413">
        <v>150000</v>
      </c>
      <c r="J749" s="143">
        <v>0</v>
      </c>
      <c r="K749" s="13"/>
      <c r="L749" s="191"/>
      <c r="M749" s="191"/>
    </row>
    <row r="750" spans="1:14">
      <c r="A750" s="191" t="s">
        <v>871</v>
      </c>
      <c r="B750" s="13" t="s">
        <v>240</v>
      </c>
      <c r="C750" s="486" t="s">
        <v>332</v>
      </c>
      <c r="G750" s="145"/>
      <c r="H750" s="25">
        <f>SUM(H747:H749)</f>
        <v>300000</v>
      </c>
      <c r="I750" s="414">
        <f>SUM(I747:I749)</f>
        <v>300000</v>
      </c>
      <c r="J750" s="25">
        <f>SUM(J747:J749)</f>
        <v>0</v>
      </c>
      <c r="K750" s="13"/>
      <c r="L750" s="191"/>
      <c r="M750" s="191"/>
    </row>
    <row r="751" spans="1:14">
      <c r="A751" s="191" t="s">
        <v>869</v>
      </c>
      <c r="B751" s="13" t="s">
        <v>240</v>
      </c>
      <c r="C751" s="485" t="s">
        <v>888</v>
      </c>
      <c r="D751" s="15" t="s">
        <v>21</v>
      </c>
      <c r="E751" s="164" t="s">
        <v>1537</v>
      </c>
      <c r="F751" s="142" t="s">
        <v>376</v>
      </c>
      <c r="G751" s="145" t="s">
        <v>280</v>
      </c>
      <c r="H751" s="16" t="s">
        <v>240</v>
      </c>
      <c r="I751" s="413" t="s">
        <v>240</v>
      </c>
      <c r="K751" s="13"/>
      <c r="L751" s="191"/>
      <c r="M751" s="191"/>
    </row>
    <row r="752" spans="1:14">
      <c r="A752" s="191" t="s">
        <v>869</v>
      </c>
      <c r="B752" s="13" t="s">
        <v>2</v>
      </c>
      <c r="C752" s="487" t="s">
        <v>62</v>
      </c>
      <c r="D752" s="15" t="s">
        <v>21</v>
      </c>
      <c r="E752" s="164" t="s">
        <v>1537</v>
      </c>
      <c r="F752" s="142" t="s">
        <v>376</v>
      </c>
      <c r="G752" s="145" t="s">
        <v>280</v>
      </c>
      <c r="H752" s="16">
        <v>150000</v>
      </c>
      <c r="I752" s="413">
        <v>150000</v>
      </c>
      <c r="J752" s="143">
        <v>112500</v>
      </c>
      <c r="K752" s="13"/>
      <c r="L752" s="191"/>
      <c r="M752" s="191"/>
    </row>
    <row r="753" spans="1:14">
      <c r="A753" s="191" t="s">
        <v>869</v>
      </c>
      <c r="B753" s="13" t="s">
        <v>122</v>
      </c>
      <c r="C753" s="487" t="s">
        <v>123</v>
      </c>
      <c r="D753" s="15" t="s">
        <v>21</v>
      </c>
      <c r="E753" s="164" t="s">
        <v>1537</v>
      </c>
      <c r="F753" s="142" t="s">
        <v>376</v>
      </c>
      <c r="G753" s="145" t="s">
        <v>280</v>
      </c>
      <c r="H753" s="16">
        <v>12000</v>
      </c>
      <c r="I753" s="413">
        <v>12000</v>
      </c>
      <c r="J753" s="143">
        <v>9000</v>
      </c>
      <c r="K753" s="13"/>
      <c r="L753" s="191"/>
      <c r="M753" s="191"/>
    </row>
    <row r="754" spans="1:14">
      <c r="A754" s="191" t="s">
        <v>869</v>
      </c>
      <c r="B754" s="13" t="s">
        <v>3</v>
      </c>
      <c r="C754" s="487" t="s">
        <v>4</v>
      </c>
      <c r="D754" s="15" t="s">
        <v>21</v>
      </c>
      <c r="E754" s="164" t="s">
        <v>1537</v>
      </c>
      <c r="F754" s="142" t="s">
        <v>376</v>
      </c>
      <c r="G754" s="145" t="s">
        <v>280</v>
      </c>
      <c r="H754" s="16">
        <v>50000</v>
      </c>
      <c r="I754" s="413">
        <v>50000</v>
      </c>
      <c r="J754" s="143">
        <v>37500</v>
      </c>
      <c r="K754" s="13"/>
      <c r="L754" s="191"/>
      <c r="M754" s="191"/>
    </row>
    <row r="755" spans="1:14">
      <c r="A755" s="191" t="s">
        <v>869</v>
      </c>
      <c r="B755" s="13" t="s">
        <v>32</v>
      </c>
      <c r="C755" s="487" t="s">
        <v>33</v>
      </c>
      <c r="D755" s="15" t="s">
        <v>21</v>
      </c>
      <c r="E755" s="164" t="s">
        <v>1537</v>
      </c>
      <c r="F755" s="142" t="s">
        <v>376</v>
      </c>
      <c r="G755" s="145" t="s">
        <v>280</v>
      </c>
      <c r="H755" s="16">
        <v>38000</v>
      </c>
      <c r="I755" s="413">
        <v>38000</v>
      </c>
      <c r="J755" s="143">
        <v>28500</v>
      </c>
      <c r="K755" s="13"/>
      <c r="L755" s="191"/>
      <c r="M755" s="191"/>
    </row>
    <row r="756" spans="1:14">
      <c r="A756" s="191" t="s">
        <v>869</v>
      </c>
      <c r="B756" s="13" t="s">
        <v>15</v>
      </c>
      <c r="C756" s="487" t="s">
        <v>486</v>
      </c>
      <c r="D756" s="15" t="s">
        <v>21</v>
      </c>
      <c r="E756" s="164" t="s">
        <v>1537</v>
      </c>
      <c r="F756" s="142" t="s">
        <v>376</v>
      </c>
      <c r="G756" s="145" t="s">
        <v>280</v>
      </c>
      <c r="H756" s="16">
        <v>50000</v>
      </c>
      <c r="I756" s="413">
        <v>50000</v>
      </c>
      <c r="J756" s="143">
        <v>37500</v>
      </c>
      <c r="K756" s="13"/>
      <c r="L756" s="191"/>
      <c r="M756" s="191"/>
    </row>
    <row r="757" spans="1:14">
      <c r="A757" s="191" t="s">
        <v>869</v>
      </c>
      <c r="B757" s="13" t="s">
        <v>240</v>
      </c>
      <c r="C757" s="486" t="s">
        <v>332</v>
      </c>
      <c r="G757" s="145"/>
      <c r="H757" s="25">
        <f>SUM(H752:H756)</f>
        <v>300000</v>
      </c>
      <c r="I757" s="414">
        <f>SUM(I752:I756)</f>
        <v>300000</v>
      </c>
      <c r="J757" s="25">
        <f>SUM(J752:J756)</f>
        <v>225000</v>
      </c>
      <c r="K757" s="13"/>
      <c r="L757" s="191"/>
      <c r="M757" s="191"/>
    </row>
    <row r="758" spans="1:14">
      <c r="A758" s="191" t="s">
        <v>868</v>
      </c>
      <c r="B758" s="13" t="s">
        <v>240</v>
      </c>
      <c r="C758" s="485" t="s">
        <v>867</v>
      </c>
      <c r="G758" s="145"/>
      <c r="K758" s="13"/>
      <c r="L758" s="191"/>
      <c r="M758" s="191"/>
    </row>
    <row r="759" spans="1:14" s="14" customFormat="1">
      <c r="A759" s="191" t="s">
        <v>868</v>
      </c>
      <c r="B759" s="13" t="s">
        <v>25</v>
      </c>
      <c r="C759" s="487" t="s">
        <v>60</v>
      </c>
      <c r="D759" s="15" t="s">
        <v>21</v>
      </c>
      <c r="E759" s="164" t="s">
        <v>1537</v>
      </c>
      <c r="F759" s="142" t="s">
        <v>376</v>
      </c>
      <c r="G759" s="145" t="s">
        <v>280</v>
      </c>
      <c r="H759" s="16">
        <v>1200000</v>
      </c>
      <c r="I759" s="413">
        <v>1200000</v>
      </c>
      <c r="J759" s="143">
        <v>1100000</v>
      </c>
      <c r="K759" s="13"/>
      <c r="L759" s="191"/>
      <c r="M759" s="191"/>
      <c r="N759" s="13"/>
    </row>
    <row r="760" spans="1:14">
      <c r="A760" s="191" t="s">
        <v>868</v>
      </c>
      <c r="B760" s="13" t="s">
        <v>3</v>
      </c>
      <c r="C760" s="487" t="s">
        <v>4</v>
      </c>
      <c r="D760" s="15" t="s">
        <v>21</v>
      </c>
      <c r="E760" s="164" t="s">
        <v>1537</v>
      </c>
      <c r="F760" s="142" t="s">
        <v>376</v>
      </c>
      <c r="G760" s="145" t="s">
        <v>280</v>
      </c>
      <c r="H760" s="16">
        <v>23620000</v>
      </c>
      <c r="I760" s="413">
        <v>23620000</v>
      </c>
      <c r="J760" s="143">
        <v>9602500</v>
      </c>
      <c r="K760" s="13"/>
      <c r="L760" s="191"/>
      <c r="M760" s="191"/>
    </row>
    <row r="761" spans="1:14">
      <c r="A761" s="191" t="s">
        <v>868</v>
      </c>
      <c r="B761" s="13" t="s">
        <v>52</v>
      </c>
      <c r="C761" s="487" t="s">
        <v>53</v>
      </c>
      <c r="D761" s="15" t="s">
        <v>21</v>
      </c>
      <c r="E761" s="164" t="s">
        <v>1537</v>
      </c>
      <c r="F761" s="142" t="s">
        <v>376</v>
      </c>
      <c r="G761" s="145" t="s">
        <v>280</v>
      </c>
      <c r="H761" s="16">
        <v>30000</v>
      </c>
      <c r="I761" s="413">
        <v>30000</v>
      </c>
      <c r="J761" s="143">
        <v>27500</v>
      </c>
      <c r="K761" s="13"/>
      <c r="L761" s="191"/>
      <c r="M761" s="191"/>
    </row>
    <row r="762" spans="1:14" s="14" customFormat="1">
      <c r="A762" s="191" t="s">
        <v>868</v>
      </c>
      <c r="B762" s="13" t="s">
        <v>32</v>
      </c>
      <c r="C762" s="487" t="s">
        <v>33</v>
      </c>
      <c r="D762" s="15" t="s">
        <v>21</v>
      </c>
      <c r="E762" s="164" t="s">
        <v>1537</v>
      </c>
      <c r="F762" s="142" t="s">
        <v>376</v>
      </c>
      <c r="G762" s="145" t="s">
        <v>280</v>
      </c>
      <c r="H762" s="16">
        <v>400000</v>
      </c>
      <c r="I762" s="413">
        <v>400000</v>
      </c>
      <c r="J762" s="143">
        <v>400000</v>
      </c>
      <c r="K762" s="13"/>
      <c r="L762" s="191"/>
      <c r="M762" s="191"/>
      <c r="N762" s="13"/>
    </row>
    <row r="763" spans="1:14">
      <c r="A763" s="191" t="s">
        <v>868</v>
      </c>
      <c r="B763" s="13" t="s">
        <v>132</v>
      </c>
      <c r="C763" s="487" t="s">
        <v>133</v>
      </c>
      <c r="D763" s="15" t="s">
        <v>21</v>
      </c>
      <c r="E763" s="164" t="s">
        <v>1537</v>
      </c>
      <c r="F763" s="142" t="s">
        <v>376</v>
      </c>
      <c r="G763" s="145" t="s">
        <v>280</v>
      </c>
      <c r="H763" s="16">
        <v>50000</v>
      </c>
      <c r="I763" s="413">
        <v>50000</v>
      </c>
      <c r="J763" s="143">
        <v>50000</v>
      </c>
      <c r="K763" s="13"/>
      <c r="L763" s="191"/>
      <c r="M763" s="191"/>
    </row>
    <row r="764" spans="1:14">
      <c r="A764" s="191" t="s">
        <v>868</v>
      </c>
      <c r="B764" s="13" t="s">
        <v>15</v>
      </c>
      <c r="C764" s="487" t="s">
        <v>486</v>
      </c>
      <c r="D764" s="15" t="s">
        <v>21</v>
      </c>
      <c r="E764" s="164" t="s">
        <v>1537</v>
      </c>
      <c r="F764" s="142" t="s">
        <v>376</v>
      </c>
      <c r="G764" s="145" t="s">
        <v>280</v>
      </c>
      <c r="H764" s="16">
        <v>300000</v>
      </c>
      <c r="I764" s="413">
        <v>300000</v>
      </c>
      <c r="J764" s="143">
        <v>300000</v>
      </c>
      <c r="K764" s="13"/>
      <c r="L764" s="191"/>
      <c r="M764" s="191"/>
    </row>
    <row r="765" spans="1:14">
      <c r="A765" s="191" t="s">
        <v>868</v>
      </c>
      <c r="B765" s="13" t="s">
        <v>19</v>
      </c>
      <c r="C765" s="487" t="s">
        <v>20</v>
      </c>
      <c r="D765" s="15" t="s">
        <v>21</v>
      </c>
      <c r="E765" s="164" t="s">
        <v>1537</v>
      </c>
      <c r="F765" s="142" t="s">
        <v>376</v>
      </c>
      <c r="G765" s="145" t="s">
        <v>280</v>
      </c>
      <c r="H765" s="16">
        <v>20000</v>
      </c>
      <c r="I765" s="413">
        <v>20000</v>
      </c>
      <c r="J765" s="143">
        <v>20000</v>
      </c>
      <c r="K765" s="13"/>
      <c r="L765" s="191"/>
      <c r="M765" s="191"/>
    </row>
    <row r="766" spans="1:14">
      <c r="A766" s="191" t="s">
        <v>868</v>
      </c>
      <c r="B766" s="13" t="s">
        <v>37</v>
      </c>
      <c r="C766" s="487" t="s">
        <v>38</v>
      </c>
      <c r="D766" s="15" t="s">
        <v>21</v>
      </c>
      <c r="E766" s="164" t="s">
        <v>1537</v>
      </c>
      <c r="F766" s="142" t="s">
        <v>376</v>
      </c>
      <c r="G766" s="145" t="s">
        <v>280</v>
      </c>
      <c r="H766" s="16">
        <v>200000</v>
      </c>
      <c r="I766" s="413">
        <v>200000</v>
      </c>
      <c r="J766" s="143">
        <v>200000</v>
      </c>
      <c r="K766" s="13"/>
      <c r="L766" s="191"/>
      <c r="M766" s="191"/>
    </row>
    <row r="767" spans="1:14">
      <c r="A767" s="191" t="s">
        <v>868</v>
      </c>
      <c r="B767" s="13" t="s">
        <v>240</v>
      </c>
      <c r="C767" s="486" t="s">
        <v>332</v>
      </c>
      <c r="G767" s="145"/>
      <c r="H767" s="25">
        <f>SUM(H759:H766)</f>
        <v>25820000</v>
      </c>
      <c r="I767" s="423">
        <f>SUM(I759:I766)</f>
        <v>25820000</v>
      </c>
      <c r="J767" s="163">
        <f>SUM(J759:J766)</f>
        <v>11700000</v>
      </c>
      <c r="K767" s="13"/>
      <c r="L767" s="191"/>
      <c r="M767" s="191"/>
    </row>
    <row r="768" spans="1:14">
      <c r="A768" s="191" t="s">
        <v>870</v>
      </c>
      <c r="B768" s="13" t="s">
        <v>240</v>
      </c>
      <c r="C768" s="485" t="s">
        <v>863</v>
      </c>
      <c r="G768" s="145"/>
      <c r="H768" s="16" t="s">
        <v>240</v>
      </c>
      <c r="I768" s="413" t="s">
        <v>240</v>
      </c>
      <c r="K768" s="13"/>
      <c r="L768" s="191"/>
      <c r="M768" s="191"/>
    </row>
    <row r="769" spans="1:14">
      <c r="A769" s="191" t="s">
        <v>870</v>
      </c>
      <c r="B769" s="13" t="s">
        <v>25</v>
      </c>
      <c r="C769" s="487" t="s">
        <v>60</v>
      </c>
      <c r="D769" s="15" t="s">
        <v>21</v>
      </c>
      <c r="E769" s="164" t="s">
        <v>1537</v>
      </c>
      <c r="F769" s="142" t="s">
        <v>376</v>
      </c>
      <c r="G769" s="145" t="s">
        <v>280</v>
      </c>
      <c r="H769" s="16">
        <v>60000</v>
      </c>
      <c r="I769" s="413">
        <v>60000</v>
      </c>
      <c r="J769" s="143">
        <v>45000</v>
      </c>
      <c r="K769" s="13"/>
      <c r="L769" s="191"/>
      <c r="M769" s="191"/>
    </row>
    <row r="770" spans="1:14">
      <c r="A770" s="191" t="s">
        <v>870</v>
      </c>
      <c r="B770" s="13" t="s">
        <v>3</v>
      </c>
      <c r="C770" s="487" t="s">
        <v>4</v>
      </c>
      <c r="D770" s="15" t="s">
        <v>21</v>
      </c>
      <c r="E770" s="164" t="s">
        <v>1537</v>
      </c>
      <c r="F770" s="142" t="s">
        <v>376</v>
      </c>
      <c r="G770" s="145" t="s">
        <v>280</v>
      </c>
      <c r="H770" s="16">
        <v>90000</v>
      </c>
      <c r="I770" s="413">
        <v>90000</v>
      </c>
      <c r="J770" s="143">
        <v>67500</v>
      </c>
      <c r="K770" s="13"/>
      <c r="L770" s="191"/>
      <c r="M770" s="191"/>
    </row>
    <row r="771" spans="1:14">
      <c r="A771" s="191" t="s">
        <v>870</v>
      </c>
      <c r="B771" s="13" t="s">
        <v>11</v>
      </c>
      <c r="C771" s="487" t="s">
        <v>12</v>
      </c>
      <c r="D771" s="15" t="s">
        <v>21</v>
      </c>
      <c r="E771" s="164" t="s">
        <v>1537</v>
      </c>
      <c r="F771" s="142" t="s">
        <v>376</v>
      </c>
      <c r="G771" s="145" t="s">
        <v>280</v>
      </c>
      <c r="H771" s="16">
        <v>150000</v>
      </c>
      <c r="I771" s="413">
        <v>150000</v>
      </c>
      <c r="J771" s="143">
        <v>112500</v>
      </c>
      <c r="K771" s="13"/>
      <c r="L771" s="191"/>
      <c r="M771" s="191"/>
    </row>
    <row r="772" spans="1:14">
      <c r="A772" s="191" t="s">
        <v>870</v>
      </c>
      <c r="B772" s="13" t="s">
        <v>240</v>
      </c>
      <c r="C772" s="486" t="s">
        <v>332</v>
      </c>
      <c r="G772" s="145"/>
      <c r="H772" s="25">
        <f>SUM(H769:H771)</f>
        <v>300000</v>
      </c>
      <c r="I772" s="423">
        <f>SUM(I769:I771)</f>
        <v>300000</v>
      </c>
      <c r="J772" s="25">
        <f>SUM(J769:J771)</f>
        <v>225000</v>
      </c>
      <c r="K772" s="13"/>
      <c r="L772" s="191"/>
      <c r="M772" s="191"/>
    </row>
    <row r="773" spans="1:14">
      <c r="A773" s="191" t="s">
        <v>630</v>
      </c>
      <c r="B773" s="13" t="s">
        <v>240</v>
      </c>
      <c r="C773" s="485" t="s">
        <v>837</v>
      </c>
      <c r="G773" s="145"/>
      <c r="K773" s="13"/>
      <c r="L773" s="191"/>
      <c r="M773" s="191"/>
    </row>
    <row r="774" spans="1:14">
      <c r="A774" s="191" t="s">
        <v>630</v>
      </c>
      <c r="B774" s="13" t="s">
        <v>24</v>
      </c>
      <c r="C774" s="486" t="s">
        <v>306</v>
      </c>
      <c r="D774" s="119" t="s">
        <v>1</v>
      </c>
      <c r="E774" s="164" t="s">
        <v>1537</v>
      </c>
      <c r="F774" s="142" t="s">
        <v>27</v>
      </c>
      <c r="G774" s="145" t="s">
        <v>280</v>
      </c>
      <c r="H774" s="25">
        <v>102113580</v>
      </c>
      <c r="I774" s="414">
        <v>90366000</v>
      </c>
      <c r="J774" s="146">
        <v>58711532</v>
      </c>
      <c r="K774" s="13"/>
      <c r="L774" s="191"/>
      <c r="M774" s="191"/>
    </row>
    <row r="775" spans="1:14">
      <c r="A775" s="191" t="s">
        <v>630</v>
      </c>
      <c r="B775" s="13" t="s">
        <v>2</v>
      </c>
      <c r="C775" s="487" t="s">
        <v>62</v>
      </c>
      <c r="D775" s="15" t="s">
        <v>21</v>
      </c>
      <c r="E775" s="164" t="s">
        <v>1537</v>
      </c>
      <c r="F775" s="142" t="s">
        <v>376</v>
      </c>
      <c r="G775" s="145" t="s">
        <v>280</v>
      </c>
      <c r="H775" s="16">
        <v>450000</v>
      </c>
      <c r="I775" s="413">
        <v>450000</v>
      </c>
      <c r="J775" s="143">
        <v>337500</v>
      </c>
      <c r="K775" s="13"/>
      <c r="L775" s="191"/>
      <c r="M775" s="191"/>
    </row>
    <row r="776" spans="1:14">
      <c r="A776" s="191" t="s">
        <v>630</v>
      </c>
      <c r="B776" s="13" t="s">
        <v>3</v>
      </c>
      <c r="C776" s="487" t="s">
        <v>4</v>
      </c>
      <c r="D776" s="15" t="s">
        <v>21</v>
      </c>
      <c r="E776" s="164" t="s">
        <v>1537</v>
      </c>
      <c r="F776" s="142" t="s">
        <v>376</v>
      </c>
      <c r="G776" s="145" t="s">
        <v>280</v>
      </c>
      <c r="H776" s="16">
        <v>500000</v>
      </c>
      <c r="I776" s="413">
        <v>500000</v>
      </c>
      <c r="J776" s="143">
        <v>375000</v>
      </c>
      <c r="K776" s="13"/>
      <c r="L776" s="191"/>
      <c r="M776" s="191"/>
    </row>
    <row r="777" spans="1:14">
      <c r="A777" s="191" t="s">
        <v>630</v>
      </c>
      <c r="B777" s="13" t="s">
        <v>52</v>
      </c>
      <c r="C777" s="487" t="s">
        <v>514</v>
      </c>
      <c r="D777" s="15" t="s">
        <v>21</v>
      </c>
      <c r="E777" s="164" t="s">
        <v>1537</v>
      </c>
      <c r="F777" s="142" t="s">
        <v>376</v>
      </c>
      <c r="G777" s="145" t="s">
        <v>280</v>
      </c>
      <c r="H777" s="16">
        <v>15000000</v>
      </c>
      <c r="I777" s="413">
        <v>3000000</v>
      </c>
      <c r="J777" s="143">
        <v>2537240</v>
      </c>
      <c r="K777" s="13"/>
      <c r="L777" s="191"/>
      <c r="M777" s="191"/>
    </row>
    <row r="778" spans="1:14" s="14" customFormat="1">
      <c r="A778" s="191" t="s">
        <v>630</v>
      </c>
      <c r="B778" s="13" t="s">
        <v>126</v>
      </c>
      <c r="C778" s="487" t="s">
        <v>872</v>
      </c>
      <c r="D778" s="15" t="s">
        <v>21</v>
      </c>
      <c r="E778" s="164" t="s">
        <v>1537</v>
      </c>
      <c r="F778" s="142" t="s">
        <v>376</v>
      </c>
      <c r="G778" s="145" t="s">
        <v>280</v>
      </c>
      <c r="H778" s="16">
        <v>105000</v>
      </c>
      <c r="I778" s="413">
        <v>105000</v>
      </c>
      <c r="J778" s="143">
        <v>78750</v>
      </c>
      <c r="K778" s="13"/>
      <c r="L778" s="191"/>
      <c r="M778" s="191"/>
      <c r="N778" s="13"/>
    </row>
    <row r="779" spans="1:14">
      <c r="A779" s="191" t="s">
        <v>630</v>
      </c>
      <c r="B779" s="13" t="s">
        <v>5</v>
      </c>
      <c r="C779" s="487" t="s">
        <v>873</v>
      </c>
      <c r="D779" s="15" t="s">
        <v>21</v>
      </c>
      <c r="E779" s="164" t="s">
        <v>1537</v>
      </c>
      <c r="F779" s="142" t="s">
        <v>376</v>
      </c>
      <c r="G779" s="145" t="s">
        <v>280</v>
      </c>
      <c r="H779" s="16">
        <v>1805000</v>
      </c>
      <c r="I779" s="413">
        <v>1805000</v>
      </c>
      <c r="J779" s="143">
        <v>0</v>
      </c>
      <c r="K779" s="13"/>
      <c r="L779" s="191"/>
      <c r="M779" s="191"/>
    </row>
    <row r="780" spans="1:14">
      <c r="A780" s="191" t="s">
        <v>630</v>
      </c>
      <c r="B780" s="13" t="s">
        <v>74</v>
      </c>
      <c r="C780" s="487" t="s">
        <v>75</v>
      </c>
      <c r="D780" s="15" t="s">
        <v>21</v>
      </c>
      <c r="E780" s="164" t="s">
        <v>1537</v>
      </c>
      <c r="F780" s="142" t="s">
        <v>376</v>
      </c>
      <c r="G780" s="145" t="s">
        <v>280</v>
      </c>
      <c r="H780" s="16">
        <v>1500000</v>
      </c>
      <c r="I780" s="413">
        <v>1500000</v>
      </c>
      <c r="J780" s="143">
        <v>0</v>
      </c>
      <c r="K780" s="13"/>
      <c r="L780" s="191"/>
      <c r="M780" s="191"/>
    </row>
    <row r="781" spans="1:14" s="14" customFormat="1">
      <c r="A781" s="191" t="s">
        <v>630</v>
      </c>
      <c r="B781" s="13" t="s">
        <v>182</v>
      </c>
      <c r="C781" s="487" t="s">
        <v>874</v>
      </c>
      <c r="D781" s="15" t="s">
        <v>21</v>
      </c>
      <c r="E781" s="164" t="s">
        <v>1537</v>
      </c>
      <c r="F781" s="142" t="s">
        <v>376</v>
      </c>
      <c r="G781" s="145" t="s">
        <v>280</v>
      </c>
      <c r="H781" s="16">
        <v>50000</v>
      </c>
      <c r="I781" s="413">
        <v>50000</v>
      </c>
      <c r="J781" s="143">
        <v>37500</v>
      </c>
      <c r="K781" s="13"/>
      <c r="L781" s="191"/>
      <c r="M781" s="191"/>
      <c r="N781" s="13"/>
    </row>
    <row r="782" spans="1:14">
      <c r="A782" s="191" t="s">
        <v>630</v>
      </c>
      <c r="B782" s="13" t="s">
        <v>32</v>
      </c>
      <c r="C782" s="487" t="s">
        <v>490</v>
      </c>
      <c r="D782" s="15" t="s">
        <v>21</v>
      </c>
      <c r="E782" s="164" t="s">
        <v>1537</v>
      </c>
      <c r="F782" s="142" t="s">
        <v>376</v>
      </c>
      <c r="G782" s="145" t="s">
        <v>280</v>
      </c>
      <c r="H782" s="16">
        <v>150000</v>
      </c>
      <c r="I782" s="413">
        <v>150000</v>
      </c>
      <c r="J782" s="143">
        <v>112500</v>
      </c>
      <c r="K782" s="13"/>
      <c r="L782" s="191"/>
      <c r="M782" s="191"/>
    </row>
    <row r="783" spans="1:14">
      <c r="A783" s="191" t="s">
        <v>630</v>
      </c>
      <c r="B783" s="13" t="s">
        <v>34</v>
      </c>
      <c r="C783" s="487" t="s">
        <v>823</v>
      </c>
      <c r="D783" s="15" t="s">
        <v>21</v>
      </c>
      <c r="E783" s="164" t="s">
        <v>1537</v>
      </c>
      <c r="F783" s="142" t="s">
        <v>376</v>
      </c>
      <c r="G783" s="145" t="s">
        <v>280</v>
      </c>
      <c r="H783" s="16">
        <v>50000</v>
      </c>
      <c r="I783" s="413">
        <v>50000</v>
      </c>
      <c r="J783" s="143">
        <v>37500</v>
      </c>
      <c r="K783" s="13"/>
      <c r="L783" s="191"/>
      <c r="M783" s="191"/>
    </row>
    <row r="784" spans="1:14">
      <c r="A784" s="191" t="s">
        <v>630</v>
      </c>
      <c r="B784" s="13" t="s">
        <v>9</v>
      </c>
      <c r="C784" s="487" t="s">
        <v>496</v>
      </c>
      <c r="D784" s="15" t="s">
        <v>21</v>
      </c>
      <c r="E784" s="164" t="s">
        <v>1537</v>
      </c>
      <c r="F784" s="142" t="s">
        <v>376</v>
      </c>
      <c r="G784" s="145" t="s">
        <v>280</v>
      </c>
      <c r="H784" s="16">
        <v>150000</v>
      </c>
      <c r="I784" s="413">
        <v>150000</v>
      </c>
      <c r="J784" s="143">
        <v>112500</v>
      </c>
      <c r="K784" s="13"/>
      <c r="L784" s="191"/>
      <c r="M784" s="191"/>
    </row>
    <row r="785" spans="1:14">
      <c r="A785" s="191" t="s">
        <v>630</v>
      </c>
      <c r="B785" s="13" t="s">
        <v>132</v>
      </c>
      <c r="C785" s="487" t="s">
        <v>133</v>
      </c>
      <c r="D785" s="15" t="s">
        <v>21</v>
      </c>
      <c r="E785" s="164" t="s">
        <v>1537</v>
      </c>
      <c r="F785" s="142" t="s">
        <v>376</v>
      </c>
      <c r="G785" s="145" t="s">
        <v>280</v>
      </c>
      <c r="H785" s="16">
        <v>25000</v>
      </c>
      <c r="I785" s="413">
        <v>25000</v>
      </c>
      <c r="J785" s="143">
        <v>18750</v>
      </c>
      <c r="K785" s="13"/>
      <c r="L785" s="191"/>
      <c r="M785" s="191"/>
    </row>
    <row r="786" spans="1:14">
      <c r="A786" s="191" t="s">
        <v>630</v>
      </c>
      <c r="B786" s="13" t="s">
        <v>15</v>
      </c>
      <c r="C786" s="487" t="s">
        <v>486</v>
      </c>
      <c r="D786" s="15" t="s">
        <v>21</v>
      </c>
      <c r="E786" s="164" t="s">
        <v>1537</v>
      </c>
      <c r="F786" s="142" t="s">
        <v>376</v>
      </c>
      <c r="G786" s="145" t="s">
        <v>280</v>
      </c>
      <c r="H786" s="16">
        <v>500000</v>
      </c>
      <c r="I786" s="413">
        <v>500000</v>
      </c>
      <c r="J786" s="143">
        <v>375000</v>
      </c>
      <c r="K786" s="13"/>
      <c r="L786" s="191"/>
      <c r="M786" s="191"/>
    </row>
    <row r="787" spans="1:14">
      <c r="A787" s="191" t="s">
        <v>630</v>
      </c>
      <c r="B787" s="13" t="s">
        <v>17</v>
      </c>
      <c r="C787" s="487" t="s">
        <v>18</v>
      </c>
      <c r="D787" s="15" t="s">
        <v>21</v>
      </c>
      <c r="E787" s="164" t="s">
        <v>1537</v>
      </c>
      <c r="F787" s="142" t="s">
        <v>376</v>
      </c>
      <c r="G787" s="145" t="s">
        <v>280</v>
      </c>
      <c r="H787" s="16">
        <v>450000</v>
      </c>
      <c r="I787" s="413">
        <v>450000</v>
      </c>
      <c r="J787" s="143">
        <v>337500</v>
      </c>
      <c r="K787" s="13"/>
      <c r="L787" s="191"/>
      <c r="M787" s="191"/>
    </row>
    <row r="788" spans="1:14">
      <c r="A788" s="191" t="s">
        <v>630</v>
      </c>
      <c r="B788" s="13" t="s">
        <v>19</v>
      </c>
      <c r="C788" s="487" t="s">
        <v>20</v>
      </c>
      <c r="D788" s="15" t="s">
        <v>21</v>
      </c>
      <c r="E788" s="164" t="s">
        <v>1537</v>
      </c>
      <c r="F788" s="142" t="s">
        <v>376</v>
      </c>
      <c r="G788" s="145" t="s">
        <v>280</v>
      </c>
      <c r="H788" s="16">
        <v>20000</v>
      </c>
      <c r="I788" s="413">
        <v>20000</v>
      </c>
      <c r="J788" s="143">
        <v>15000</v>
      </c>
      <c r="K788" s="13"/>
      <c r="L788" s="191"/>
      <c r="M788" s="191"/>
    </row>
    <row r="789" spans="1:14">
      <c r="A789" s="191" t="s">
        <v>630</v>
      </c>
      <c r="B789" s="13" t="s">
        <v>22</v>
      </c>
      <c r="C789" s="487" t="s">
        <v>23</v>
      </c>
      <c r="D789" s="15" t="s">
        <v>21</v>
      </c>
      <c r="E789" s="164" t="s">
        <v>1537</v>
      </c>
      <c r="F789" s="142" t="s">
        <v>376</v>
      </c>
      <c r="G789" s="145" t="s">
        <v>280</v>
      </c>
      <c r="H789" s="16">
        <v>50000</v>
      </c>
      <c r="I789" s="413">
        <v>50000</v>
      </c>
      <c r="J789" s="143">
        <v>37500</v>
      </c>
      <c r="K789" s="13"/>
      <c r="L789" s="191"/>
      <c r="M789" s="191"/>
    </row>
    <row r="790" spans="1:14">
      <c r="A790" s="191" t="s">
        <v>630</v>
      </c>
      <c r="B790" s="13" t="s">
        <v>37</v>
      </c>
      <c r="C790" s="487" t="s">
        <v>38</v>
      </c>
      <c r="D790" s="15" t="s">
        <v>21</v>
      </c>
      <c r="E790" s="164" t="s">
        <v>1537</v>
      </c>
      <c r="F790" s="142" t="s">
        <v>376</v>
      </c>
      <c r="G790" s="145" t="s">
        <v>280</v>
      </c>
      <c r="H790" s="16">
        <v>500000</v>
      </c>
      <c r="I790" s="413">
        <v>500000</v>
      </c>
      <c r="J790" s="143">
        <v>375000</v>
      </c>
      <c r="L790" s="191"/>
      <c r="M790" s="191"/>
    </row>
    <row r="791" spans="1:14">
      <c r="A791" s="191" t="s">
        <v>630</v>
      </c>
      <c r="B791" s="13" t="s">
        <v>104</v>
      </c>
      <c r="C791" s="487" t="s">
        <v>105</v>
      </c>
      <c r="D791" s="15" t="s">
        <v>21</v>
      </c>
      <c r="E791" s="164" t="s">
        <v>1537</v>
      </c>
      <c r="F791" s="142" t="s">
        <v>376</v>
      </c>
      <c r="G791" s="145" t="s">
        <v>280</v>
      </c>
      <c r="H791" s="16">
        <v>80000000</v>
      </c>
      <c r="I791" s="413">
        <v>110000000</v>
      </c>
      <c r="J791" s="143">
        <v>98658676</v>
      </c>
      <c r="L791" s="191"/>
      <c r="M791" s="191"/>
    </row>
    <row r="792" spans="1:14">
      <c r="A792" s="191" t="s">
        <v>630</v>
      </c>
      <c r="B792" s="13" t="s">
        <v>194</v>
      </c>
      <c r="C792" s="487" t="s">
        <v>875</v>
      </c>
      <c r="D792" s="15" t="s">
        <v>21</v>
      </c>
      <c r="E792" s="164" t="s">
        <v>1537</v>
      </c>
      <c r="F792" s="142" t="s">
        <v>376</v>
      </c>
      <c r="G792" s="145" t="s">
        <v>280</v>
      </c>
      <c r="H792" s="16">
        <v>3695000</v>
      </c>
      <c r="I792" s="424">
        <v>5695000</v>
      </c>
      <c r="J792" s="143">
        <v>0</v>
      </c>
      <c r="L792" s="191"/>
      <c r="M792" s="191"/>
    </row>
    <row r="793" spans="1:14">
      <c r="A793" s="191" t="s">
        <v>630</v>
      </c>
      <c r="B793" s="13" t="s">
        <v>240</v>
      </c>
      <c r="C793" s="486" t="s">
        <v>332</v>
      </c>
      <c r="G793" s="145"/>
      <c r="H793" s="25">
        <f>SUM(H775:H792)</f>
        <v>105000000</v>
      </c>
      <c r="I793" s="414">
        <f>SUM(I775:I792)</f>
        <v>125000000</v>
      </c>
      <c r="J793" s="25">
        <f>SUM(J775:J792)</f>
        <v>103445916</v>
      </c>
      <c r="L793" s="191"/>
      <c r="M793" s="191"/>
    </row>
    <row r="794" spans="1:14">
      <c r="A794" s="191" t="s">
        <v>49</v>
      </c>
      <c r="B794" s="13" t="s">
        <v>240</v>
      </c>
      <c r="C794" s="485" t="s">
        <v>50</v>
      </c>
      <c r="G794" s="145"/>
      <c r="L794" s="191"/>
      <c r="M794" s="191"/>
    </row>
    <row r="795" spans="1:14" s="14" customFormat="1">
      <c r="A795" s="191" t="s">
        <v>49</v>
      </c>
      <c r="B795" s="13" t="s">
        <v>24</v>
      </c>
      <c r="C795" s="486" t="s">
        <v>306</v>
      </c>
      <c r="D795" s="119" t="s">
        <v>1</v>
      </c>
      <c r="E795" s="164" t="s">
        <v>1537</v>
      </c>
      <c r="F795" s="142" t="s">
        <v>27</v>
      </c>
      <c r="G795" s="145" t="s">
        <v>280</v>
      </c>
      <c r="H795" s="25">
        <v>125875220</v>
      </c>
      <c r="I795" s="414">
        <v>111394000</v>
      </c>
      <c r="J795" s="146">
        <v>75749249</v>
      </c>
      <c r="K795" s="152"/>
      <c r="L795" s="191"/>
      <c r="M795" s="191"/>
      <c r="N795" s="13"/>
    </row>
    <row r="796" spans="1:14">
      <c r="A796" s="191" t="s">
        <v>49</v>
      </c>
      <c r="B796" s="13" t="s">
        <v>25</v>
      </c>
      <c r="C796" s="487" t="s">
        <v>60</v>
      </c>
      <c r="D796" s="15" t="s">
        <v>51</v>
      </c>
      <c r="E796" s="164" t="s">
        <v>1537</v>
      </c>
      <c r="F796" s="142" t="s">
        <v>27</v>
      </c>
      <c r="G796" s="145" t="s">
        <v>280</v>
      </c>
      <c r="H796" s="16">
        <v>2000000</v>
      </c>
      <c r="I796" s="413">
        <v>2000000</v>
      </c>
      <c r="J796" s="143">
        <v>1500000</v>
      </c>
      <c r="L796" s="191"/>
      <c r="M796" s="191"/>
    </row>
    <row r="797" spans="1:14">
      <c r="A797" s="191" t="s">
        <v>49</v>
      </c>
      <c r="B797" s="13" t="s">
        <v>2</v>
      </c>
      <c r="C797" s="487" t="s">
        <v>62</v>
      </c>
      <c r="D797" s="15" t="s">
        <v>51</v>
      </c>
      <c r="E797" s="164" t="s">
        <v>1537</v>
      </c>
      <c r="F797" s="142" t="s">
        <v>27</v>
      </c>
      <c r="G797" s="145" t="s">
        <v>280</v>
      </c>
      <c r="H797" s="16">
        <v>4000000</v>
      </c>
      <c r="I797" s="413">
        <v>7250000</v>
      </c>
      <c r="J797" s="143">
        <v>828000</v>
      </c>
      <c r="L797" s="191"/>
      <c r="M797" s="191"/>
    </row>
    <row r="798" spans="1:14">
      <c r="A798" s="191" t="s">
        <v>49</v>
      </c>
      <c r="B798" s="13" t="s">
        <v>3</v>
      </c>
      <c r="C798" s="487" t="s">
        <v>4</v>
      </c>
      <c r="D798" s="15" t="s">
        <v>51</v>
      </c>
      <c r="E798" s="164" t="s">
        <v>1537</v>
      </c>
      <c r="F798" s="142" t="s">
        <v>27</v>
      </c>
      <c r="G798" s="145" t="s">
        <v>280</v>
      </c>
      <c r="H798" s="16">
        <v>7100000</v>
      </c>
      <c r="I798" s="413">
        <v>6700000</v>
      </c>
      <c r="J798" s="143">
        <v>1400000</v>
      </c>
      <c r="L798" s="191"/>
      <c r="M798" s="191"/>
    </row>
    <row r="799" spans="1:14">
      <c r="A799" s="191" t="s">
        <v>49</v>
      </c>
      <c r="B799" s="13" t="s">
        <v>52</v>
      </c>
      <c r="C799" s="487" t="s">
        <v>53</v>
      </c>
      <c r="D799" s="15" t="s">
        <v>51</v>
      </c>
      <c r="E799" s="164" t="s">
        <v>1537</v>
      </c>
      <c r="F799" s="142" t="s">
        <v>27</v>
      </c>
      <c r="G799" s="145" t="s">
        <v>280</v>
      </c>
      <c r="H799" s="16">
        <v>2000000</v>
      </c>
      <c r="I799" s="413">
        <v>3000000</v>
      </c>
      <c r="J799" s="143">
        <v>1500000</v>
      </c>
      <c r="L799" s="191"/>
      <c r="M799" s="191"/>
    </row>
    <row r="800" spans="1:14">
      <c r="A800" s="191" t="s">
        <v>49</v>
      </c>
      <c r="B800" s="13" t="s">
        <v>32</v>
      </c>
      <c r="C800" s="487" t="s">
        <v>33</v>
      </c>
      <c r="D800" s="15" t="s">
        <v>51</v>
      </c>
      <c r="E800" s="164" t="s">
        <v>1537</v>
      </c>
      <c r="F800" s="142" t="s">
        <v>27</v>
      </c>
      <c r="G800" s="145" t="s">
        <v>280</v>
      </c>
      <c r="H800" s="16">
        <v>1000000</v>
      </c>
      <c r="I800" s="413">
        <v>3500000</v>
      </c>
      <c r="J800" s="143">
        <v>50000</v>
      </c>
      <c r="L800" s="191"/>
      <c r="M800" s="191"/>
    </row>
    <row r="801" spans="1:14">
      <c r="A801" s="191" t="s">
        <v>49</v>
      </c>
      <c r="B801" s="13" t="s">
        <v>7</v>
      </c>
      <c r="C801" s="487" t="s">
        <v>8</v>
      </c>
      <c r="D801" s="15" t="s">
        <v>51</v>
      </c>
      <c r="E801" s="164" t="s">
        <v>1537</v>
      </c>
      <c r="F801" s="142" t="s">
        <v>27</v>
      </c>
      <c r="G801" s="145" t="s">
        <v>280</v>
      </c>
      <c r="H801" s="16">
        <v>500000</v>
      </c>
      <c r="I801" s="413">
        <v>200000</v>
      </c>
      <c r="J801" s="143">
        <v>150000</v>
      </c>
      <c r="L801" s="191"/>
      <c r="M801" s="191"/>
    </row>
    <row r="802" spans="1:14">
      <c r="A802" s="191" t="s">
        <v>49</v>
      </c>
      <c r="B802" s="13" t="s">
        <v>9</v>
      </c>
      <c r="C802" s="487" t="s">
        <v>10</v>
      </c>
      <c r="D802" s="15" t="s">
        <v>51</v>
      </c>
      <c r="E802" s="164" t="s">
        <v>1537</v>
      </c>
      <c r="F802" s="142" t="s">
        <v>27</v>
      </c>
      <c r="G802" s="145" t="s">
        <v>280</v>
      </c>
      <c r="H802" s="16">
        <v>300000</v>
      </c>
      <c r="I802" s="413">
        <v>200000</v>
      </c>
      <c r="J802" s="143">
        <v>150000</v>
      </c>
      <c r="L802" s="191"/>
      <c r="M802" s="191"/>
    </row>
    <row r="803" spans="1:14">
      <c r="A803" s="191" t="s">
        <v>49</v>
      </c>
      <c r="B803" s="13" t="s">
        <v>11</v>
      </c>
      <c r="C803" s="487" t="s">
        <v>12</v>
      </c>
      <c r="D803" s="15" t="s">
        <v>51</v>
      </c>
      <c r="E803" s="164" t="s">
        <v>1537</v>
      </c>
      <c r="F803" s="142" t="s">
        <v>27</v>
      </c>
      <c r="G803" s="145" t="s">
        <v>280</v>
      </c>
      <c r="H803" s="16">
        <v>300000</v>
      </c>
      <c r="I803" s="413">
        <v>3600000</v>
      </c>
      <c r="J803" s="143">
        <v>1480000</v>
      </c>
      <c r="L803" s="191"/>
      <c r="M803" s="191"/>
    </row>
    <row r="804" spans="1:14">
      <c r="A804" s="191" t="s">
        <v>49</v>
      </c>
      <c r="B804" s="13" t="s">
        <v>13</v>
      </c>
      <c r="C804" s="487" t="s">
        <v>14</v>
      </c>
      <c r="D804" s="15" t="s">
        <v>51</v>
      </c>
      <c r="E804" s="164" t="s">
        <v>1537</v>
      </c>
      <c r="F804" s="142" t="s">
        <v>27</v>
      </c>
      <c r="G804" s="145" t="s">
        <v>280</v>
      </c>
      <c r="H804" s="16">
        <v>1000000</v>
      </c>
      <c r="I804" s="413">
        <v>2450000</v>
      </c>
      <c r="J804" s="143">
        <v>0</v>
      </c>
      <c r="L804" s="191"/>
      <c r="M804" s="191"/>
    </row>
    <row r="805" spans="1:14">
      <c r="A805" s="191" t="s">
        <v>49</v>
      </c>
      <c r="B805" s="13" t="s">
        <v>15</v>
      </c>
      <c r="C805" s="487" t="s">
        <v>486</v>
      </c>
      <c r="D805" s="15" t="s">
        <v>51</v>
      </c>
      <c r="E805" s="164" t="s">
        <v>1537</v>
      </c>
      <c r="F805" s="142" t="s">
        <v>27</v>
      </c>
      <c r="G805" s="145" t="s">
        <v>280</v>
      </c>
      <c r="H805" s="16">
        <v>1000000</v>
      </c>
      <c r="I805" s="413">
        <v>1200000</v>
      </c>
      <c r="J805" s="143">
        <v>600000</v>
      </c>
      <c r="L805" s="191"/>
      <c r="M805" s="191"/>
    </row>
    <row r="806" spans="1:14" s="14" customFormat="1">
      <c r="A806" s="191" t="s">
        <v>49</v>
      </c>
      <c r="B806" s="13" t="s">
        <v>17</v>
      </c>
      <c r="C806" s="487" t="s">
        <v>18</v>
      </c>
      <c r="D806" s="15" t="s">
        <v>51</v>
      </c>
      <c r="E806" s="164" t="s">
        <v>1537</v>
      </c>
      <c r="F806" s="142" t="s">
        <v>27</v>
      </c>
      <c r="G806" s="145" t="s">
        <v>280</v>
      </c>
      <c r="H806" s="16">
        <v>500000</v>
      </c>
      <c r="I806" s="413">
        <v>1000000</v>
      </c>
      <c r="J806" s="143">
        <v>750000</v>
      </c>
      <c r="K806" s="144"/>
      <c r="L806" s="191"/>
      <c r="M806" s="191"/>
      <c r="N806" s="13"/>
    </row>
    <row r="807" spans="1:14">
      <c r="A807" s="191" t="s">
        <v>49</v>
      </c>
      <c r="B807" s="13" t="s">
        <v>19</v>
      </c>
      <c r="C807" s="487" t="s">
        <v>20</v>
      </c>
      <c r="D807" s="15" t="s">
        <v>51</v>
      </c>
      <c r="E807" s="164" t="s">
        <v>1537</v>
      </c>
      <c r="F807" s="142" t="s">
        <v>27</v>
      </c>
      <c r="G807" s="145" t="s">
        <v>280</v>
      </c>
      <c r="H807" s="16">
        <v>500000</v>
      </c>
      <c r="I807" s="413">
        <v>100000</v>
      </c>
      <c r="J807" s="143">
        <v>75000</v>
      </c>
      <c r="L807" s="191"/>
      <c r="M807" s="191"/>
    </row>
    <row r="808" spans="1:14">
      <c r="A808" s="191" t="s">
        <v>49</v>
      </c>
      <c r="B808" s="13" t="s">
        <v>22</v>
      </c>
      <c r="C808" s="487" t="s">
        <v>23</v>
      </c>
      <c r="D808" s="15" t="s">
        <v>51</v>
      </c>
      <c r="E808" s="164" t="s">
        <v>1537</v>
      </c>
      <c r="F808" s="142" t="s">
        <v>27</v>
      </c>
      <c r="G808" s="145" t="s">
        <v>280</v>
      </c>
      <c r="H808" s="16">
        <v>1000000</v>
      </c>
      <c r="I808" s="413">
        <v>3000000</v>
      </c>
      <c r="J808" s="143">
        <v>1775000</v>
      </c>
      <c r="L808" s="191"/>
      <c r="M808" s="191"/>
    </row>
    <row r="809" spans="1:14" s="14" customFormat="1">
      <c r="A809" s="191" t="s">
        <v>49</v>
      </c>
      <c r="B809" s="13" t="s">
        <v>37</v>
      </c>
      <c r="C809" s="487" t="s">
        <v>38</v>
      </c>
      <c r="D809" s="15" t="s">
        <v>51</v>
      </c>
      <c r="E809" s="164" t="s">
        <v>1537</v>
      </c>
      <c r="F809" s="142" t="s">
        <v>27</v>
      </c>
      <c r="G809" s="145" t="s">
        <v>280</v>
      </c>
      <c r="H809" s="16">
        <v>2400000</v>
      </c>
      <c r="I809" s="413">
        <v>1400000</v>
      </c>
      <c r="J809" s="143">
        <v>1050000</v>
      </c>
      <c r="K809" s="144"/>
      <c r="L809" s="191"/>
      <c r="M809" s="191"/>
      <c r="N809" s="13"/>
    </row>
    <row r="810" spans="1:14">
      <c r="A810" s="191" t="s">
        <v>49</v>
      </c>
      <c r="B810" s="13" t="s">
        <v>54</v>
      </c>
      <c r="C810" s="487" t="s">
        <v>55</v>
      </c>
      <c r="D810" s="15" t="s">
        <v>51</v>
      </c>
      <c r="E810" s="164" t="s">
        <v>1537</v>
      </c>
      <c r="F810" s="142" t="s">
        <v>27</v>
      </c>
      <c r="G810" s="145" t="s">
        <v>280</v>
      </c>
      <c r="H810" s="16">
        <v>20000000</v>
      </c>
      <c r="I810" s="413">
        <v>18000000</v>
      </c>
      <c r="J810" s="143">
        <v>9800000</v>
      </c>
      <c r="L810" s="191"/>
      <c r="M810" s="191"/>
    </row>
    <row r="811" spans="1:14">
      <c r="A811" s="191" t="s">
        <v>49</v>
      </c>
      <c r="B811" s="13" t="s">
        <v>240</v>
      </c>
      <c r="C811" s="486" t="s">
        <v>332</v>
      </c>
      <c r="G811" s="145"/>
      <c r="H811" s="25">
        <f>SUM(H796:H810)</f>
        <v>43600000</v>
      </c>
      <c r="I811" s="414">
        <f>SUM(I796:I810)</f>
        <v>53600000</v>
      </c>
      <c r="J811" s="146">
        <f>SUM(J796:J810)</f>
        <v>21108000</v>
      </c>
      <c r="K811" s="152"/>
      <c r="L811" s="191"/>
      <c r="M811" s="191"/>
    </row>
    <row r="812" spans="1:14">
      <c r="A812" s="191" t="s">
        <v>497</v>
      </c>
      <c r="B812" s="13" t="s">
        <v>240</v>
      </c>
      <c r="C812" s="485" t="s">
        <v>495</v>
      </c>
      <c r="G812" s="145"/>
      <c r="L812" s="191"/>
      <c r="M812" s="191"/>
    </row>
    <row r="813" spans="1:14">
      <c r="A813" s="191" t="s">
        <v>497</v>
      </c>
      <c r="B813" s="13" t="s">
        <v>24</v>
      </c>
      <c r="C813" s="486" t="s">
        <v>306</v>
      </c>
      <c r="D813" s="119" t="s">
        <v>1</v>
      </c>
      <c r="E813" s="164" t="s">
        <v>1537</v>
      </c>
      <c r="F813" s="142" t="s">
        <v>27</v>
      </c>
      <c r="G813" s="145" t="s">
        <v>280</v>
      </c>
      <c r="H813" s="25">
        <f>17003000+2000000</f>
        <v>19003000</v>
      </c>
      <c r="I813" s="414">
        <v>17145000</v>
      </c>
      <c r="J813" s="146">
        <v>10985113</v>
      </c>
      <c r="L813" s="191"/>
      <c r="M813" s="191"/>
    </row>
    <row r="814" spans="1:14">
      <c r="A814" s="191" t="s">
        <v>497</v>
      </c>
      <c r="B814" s="13" t="s">
        <v>25</v>
      </c>
      <c r="C814" s="487" t="s">
        <v>60</v>
      </c>
      <c r="D814" s="15">
        <v>70442</v>
      </c>
      <c r="E814" s="164" t="s">
        <v>1537</v>
      </c>
      <c r="F814" s="142" t="s">
        <v>27</v>
      </c>
      <c r="G814" s="145" t="s">
        <v>280</v>
      </c>
      <c r="H814" s="16">
        <v>285000</v>
      </c>
      <c r="I814" s="413">
        <v>285000</v>
      </c>
      <c r="J814" s="143">
        <v>213750</v>
      </c>
      <c r="K814" s="13"/>
      <c r="L814" s="191"/>
      <c r="M814" s="191"/>
    </row>
    <row r="815" spans="1:14">
      <c r="A815" s="191" t="s">
        <v>497</v>
      </c>
      <c r="B815" s="13" t="s">
        <v>3</v>
      </c>
      <c r="C815" s="487" t="s">
        <v>4</v>
      </c>
      <c r="D815" s="15">
        <v>70442</v>
      </c>
      <c r="E815" s="164" t="s">
        <v>1537</v>
      </c>
      <c r="F815" s="142" t="s">
        <v>27</v>
      </c>
      <c r="G815" s="145" t="s">
        <v>280</v>
      </c>
      <c r="H815" s="16">
        <v>200000</v>
      </c>
      <c r="I815" s="413">
        <v>200000</v>
      </c>
      <c r="J815" s="143">
        <v>150000</v>
      </c>
      <c r="K815" s="13"/>
      <c r="L815" s="191"/>
      <c r="M815" s="191"/>
    </row>
    <row r="816" spans="1:14">
      <c r="A816" s="191" t="s">
        <v>497</v>
      </c>
      <c r="B816" s="13" t="s">
        <v>9</v>
      </c>
      <c r="C816" s="487" t="s">
        <v>496</v>
      </c>
      <c r="D816" s="15">
        <v>70442</v>
      </c>
      <c r="E816" s="164" t="s">
        <v>1537</v>
      </c>
      <c r="F816" s="142" t="s">
        <v>27</v>
      </c>
      <c r="G816" s="145" t="s">
        <v>280</v>
      </c>
      <c r="H816" s="16">
        <v>200000</v>
      </c>
      <c r="I816" s="413">
        <v>200000</v>
      </c>
      <c r="J816" s="143">
        <v>150000</v>
      </c>
      <c r="K816" s="13"/>
      <c r="L816" s="191"/>
      <c r="M816" s="191"/>
    </row>
    <row r="817" spans="1:13">
      <c r="A817" s="191" t="s">
        <v>497</v>
      </c>
      <c r="B817" s="13" t="s">
        <v>13</v>
      </c>
      <c r="C817" s="487" t="s">
        <v>14</v>
      </c>
      <c r="D817" s="15">
        <v>70442</v>
      </c>
      <c r="E817" s="164" t="s">
        <v>1537</v>
      </c>
      <c r="F817" s="142" t="s">
        <v>27</v>
      </c>
      <c r="G817" s="145" t="s">
        <v>280</v>
      </c>
      <c r="H817" s="16">
        <v>2500000</v>
      </c>
      <c r="I817" s="413">
        <v>2500000</v>
      </c>
      <c r="J817" s="143">
        <v>112500</v>
      </c>
      <c r="K817" s="13"/>
      <c r="L817" s="191"/>
      <c r="M817" s="191"/>
    </row>
    <row r="818" spans="1:13">
      <c r="A818" s="191" t="s">
        <v>497</v>
      </c>
      <c r="B818" s="13" t="s">
        <v>41</v>
      </c>
      <c r="C818" s="487" t="s">
        <v>28</v>
      </c>
      <c r="D818" s="15">
        <v>70442</v>
      </c>
      <c r="E818" s="164" t="s">
        <v>1537</v>
      </c>
      <c r="F818" s="142" t="s">
        <v>27</v>
      </c>
      <c r="G818" s="145" t="s">
        <v>280</v>
      </c>
      <c r="H818" s="16">
        <v>2500000</v>
      </c>
      <c r="I818" s="413">
        <v>2500000</v>
      </c>
      <c r="J818" s="143">
        <v>206250</v>
      </c>
      <c r="K818" s="13"/>
      <c r="L818" s="191"/>
      <c r="M818" s="191"/>
    </row>
    <row r="819" spans="1:13">
      <c r="A819" s="191" t="s">
        <v>497</v>
      </c>
      <c r="B819" s="13" t="s">
        <v>15</v>
      </c>
      <c r="C819" s="487" t="s">
        <v>486</v>
      </c>
      <c r="D819" s="15">
        <v>70442</v>
      </c>
      <c r="E819" s="164" t="s">
        <v>1537</v>
      </c>
      <c r="F819" s="142" t="s">
        <v>27</v>
      </c>
      <c r="G819" s="145" t="s">
        <v>280</v>
      </c>
      <c r="H819" s="16">
        <v>290000</v>
      </c>
      <c r="I819" s="413">
        <v>290000</v>
      </c>
      <c r="J819" s="143">
        <v>217500</v>
      </c>
      <c r="K819" s="13"/>
      <c r="L819" s="191"/>
      <c r="M819" s="191"/>
    </row>
    <row r="820" spans="1:13">
      <c r="A820" s="191" t="s">
        <v>497</v>
      </c>
      <c r="B820" s="13" t="s">
        <v>17</v>
      </c>
      <c r="C820" s="487" t="s">
        <v>18</v>
      </c>
      <c r="D820" s="15">
        <v>70442</v>
      </c>
      <c r="E820" s="164" t="s">
        <v>1537</v>
      </c>
      <c r="F820" s="142" t="s">
        <v>27</v>
      </c>
      <c r="G820" s="145" t="s">
        <v>280</v>
      </c>
      <c r="H820" s="16">
        <v>100000</v>
      </c>
      <c r="I820" s="413">
        <v>100000</v>
      </c>
      <c r="J820" s="143">
        <v>75000</v>
      </c>
      <c r="K820" s="13"/>
      <c r="L820" s="191"/>
      <c r="M820" s="191"/>
    </row>
    <row r="821" spans="1:13">
      <c r="A821" s="191" t="s">
        <v>497</v>
      </c>
      <c r="B821" s="13" t="s">
        <v>47</v>
      </c>
      <c r="C821" s="487" t="s">
        <v>65</v>
      </c>
      <c r="D821" s="15">
        <v>70442</v>
      </c>
      <c r="E821" s="164" t="s">
        <v>1537</v>
      </c>
      <c r="F821" s="142" t="s">
        <v>27</v>
      </c>
      <c r="G821" s="145" t="s">
        <v>280</v>
      </c>
      <c r="H821" s="16">
        <v>350000</v>
      </c>
      <c r="I821" s="413">
        <v>350000</v>
      </c>
      <c r="J821" s="143">
        <v>262500</v>
      </c>
      <c r="K821" s="13"/>
      <c r="L821" s="191"/>
      <c r="M821" s="191"/>
    </row>
    <row r="822" spans="1:13">
      <c r="A822" s="191" t="s">
        <v>497</v>
      </c>
      <c r="B822" s="13" t="s">
        <v>19</v>
      </c>
      <c r="C822" s="487" t="s">
        <v>20</v>
      </c>
      <c r="D822" s="15">
        <v>70442</v>
      </c>
      <c r="E822" s="164" t="s">
        <v>1537</v>
      </c>
      <c r="F822" s="142" t="s">
        <v>27</v>
      </c>
      <c r="G822" s="145" t="s">
        <v>280</v>
      </c>
      <c r="H822" s="16">
        <v>15000</v>
      </c>
      <c r="I822" s="413">
        <v>15000</v>
      </c>
      <c r="J822" s="143">
        <v>11250</v>
      </c>
      <c r="K822" s="13"/>
      <c r="L822" s="191"/>
      <c r="M822" s="191"/>
    </row>
    <row r="823" spans="1:13">
      <c r="A823" s="191" t="s">
        <v>497</v>
      </c>
      <c r="B823" s="13" t="s">
        <v>37</v>
      </c>
      <c r="C823" s="487" t="s">
        <v>38</v>
      </c>
      <c r="D823" s="15">
        <v>70442</v>
      </c>
      <c r="E823" s="164" t="s">
        <v>1537</v>
      </c>
      <c r="F823" s="142" t="s">
        <v>27</v>
      </c>
      <c r="G823" s="145" t="s">
        <v>280</v>
      </c>
      <c r="H823" s="16">
        <v>235000</v>
      </c>
      <c r="I823" s="413">
        <v>235000</v>
      </c>
      <c r="J823" s="143">
        <v>176250</v>
      </c>
      <c r="K823" s="13"/>
      <c r="L823" s="191"/>
      <c r="M823" s="191"/>
    </row>
    <row r="824" spans="1:13">
      <c r="A824" s="191" t="s">
        <v>497</v>
      </c>
      <c r="B824" s="13" t="s">
        <v>240</v>
      </c>
      <c r="C824" s="486" t="s">
        <v>332</v>
      </c>
      <c r="G824" s="145"/>
      <c r="H824" s="25">
        <f>SUM(H814:H823)</f>
        <v>6675000</v>
      </c>
      <c r="I824" s="414">
        <f>SUM(I814:I823)</f>
        <v>6675000</v>
      </c>
      <c r="J824" s="25">
        <f>SUM(J814:J823)</f>
        <v>1575000</v>
      </c>
      <c r="L824" s="191"/>
      <c r="M824" s="191"/>
    </row>
    <row r="825" spans="1:13">
      <c r="A825" s="191" t="s">
        <v>476</v>
      </c>
      <c r="B825" s="13" t="s">
        <v>240</v>
      </c>
      <c r="C825" s="485" t="s">
        <v>480</v>
      </c>
      <c r="L825" s="191"/>
      <c r="M825" s="191"/>
    </row>
    <row r="826" spans="1:13">
      <c r="A826" s="191" t="s">
        <v>476</v>
      </c>
      <c r="B826" s="13" t="s">
        <v>24</v>
      </c>
      <c r="C826" s="486" t="s">
        <v>306</v>
      </c>
      <c r="D826" s="119" t="s">
        <v>1</v>
      </c>
      <c r="E826" s="164" t="s">
        <v>1537</v>
      </c>
      <c r="F826" s="142" t="s">
        <v>27</v>
      </c>
      <c r="G826" s="18" t="s">
        <v>280</v>
      </c>
      <c r="H826" s="25">
        <v>22422590</v>
      </c>
      <c r="I826" s="414">
        <v>19843000</v>
      </c>
      <c r="J826" s="146">
        <v>12431130</v>
      </c>
      <c r="L826" s="191"/>
      <c r="M826" s="191"/>
    </row>
    <row r="827" spans="1:13">
      <c r="A827" s="191" t="s">
        <v>57</v>
      </c>
      <c r="B827" s="13" t="s">
        <v>240</v>
      </c>
      <c r="C827" s="485" t="s">
        <v>56</v>
      </c>
      <c r="G827" s="145"/>
      <c r="L827" s="191"/>
      <c r="M827" s="191"/>
    </row>
    <row r="828" spans="1:13">
      <c r="A828" s="191" t="s">
        <v>57</v>
      </c>
      <c r="B828" s="13" t="s">
        <v>24</v>
      </c>
      <c r="C828" s="486" t="s">
        <v>306</v>
      </c>
      <c r="D828" s="119" t="s">
        <v>1</v>
      </c>
      <c r="E828" s="164" t="s">
        <v>1537</v>
      </c>
      <c r="F828" s="142" t="s">
        <v>27</v>
      </c>
      <c r="G828" s="145" t="s">
        <v>280</v>
      </c>
      <c r="H828" s="25">
        <v>4121110</v>
      </c>
      <c r="I828" s="414">
        <v>3647000</v>
      </c>
      <c r="J828" s="146">
        <v>595523</v>
      </c>
      <c r="L828" s="191"/>
      <c r="M828" s="191"/>
    </row>
    <row r="829" spans="1:13">
      <c r="A829" s="447" t="s">
        <v>1496</v>
      </c>
      <c r="B829" s="13" t="s">
        <v>240</v>
      </c>
      <c r="C829" s="485" t="s">
        <v>1510</v>
      </c>
      <c r="D829" s="473"/>
      <c r="E829" s="148"/>
      <c r="F829" s="149"/>
      <c r="G829" s="145"/>
      <c r="H829" s="25"/>
      <c r="I829" s="414"/>
      <c r="J829" s="146"/>
      <c r="L829" s="191"/>
      <c r="M829" s="191"/>
    </row>
    <row r="830" spans="1:13">
      <c r="A830" s="447" t="s">
        <v>1496</v>
      </c>
      <c r="B830" s="13" t="s">
        <v>24</v>
      </c>
      <c r="C830" s="490" t="s">
        <v>306</v>
      </c>
      <c r="D830" s="15">
        <v>70131</v>
      </c>
      <c r="E830" s="164" t="s">
        <v>1537</v>
      </c>
      <c r="F830" s="142" t="s">
        <v>27</v>
      </c>
      <c r="G830" s="145" t="s">
        <v>280</v>
      </c>
      <c r="H830" s="25">
        <v>3129000</v>
      </c>
      <c r="I830" s="414"/>
      <c r="J830" s="146"/>
      <c r="L830" s="191"/>
      <c r="M830" s="191"/>
    </row>
    <row r="831" spans="1:13">
      <c r="A831" s="447" t="s">
        <v>1496</v>
      </c>
      <c r="B831" s="13" t="s">
        <v>11</v>
      </c>
      <c r="C831" s="319" t="s">
        <v>1556</v>
      </c>
      <c r="D831" s="15">
        <v>70131</v>
      </c>
      <c r="E831" s="164" t="s">
        <v>1537</v>
      </c>
      <c r="F831" s="142" t="s">
        <v>27</v>
      </c>
      <c r="G831" s="145" t="s">
        <v>799</v>
      </c>
      <c r="H831" s="189">
        <v>10000000</v>
      </c>
      <c r="I831" s="414"/>
      <c r="J831" s="146"/>
      <c r="L831" s="191"/>
      <c r="M831" s="191"/>
    </row>
    <row r="832" spans="1:13">
      <c r="A832" s="447" t="s">
        <v>1496</v>
      </c>
      <c r="B832" s="13" t="s">
        <v>240</v>
      </c>
      <c r="C832" s="490" t="s">
        <v>332</v>
      </c>
      <c r="G832" s="145"/>
      <c r="H832" s="25">
        <f>SUM(H831)</f>
        <v>10000000</v>
      </c>
      <c r="I832" s="414"/>
      <c r="J832" s="146"/>
      <c r="L832" s="191"/>
      <c r="M832" s="191"/>
    </row>
    <row r="833" spans="1:14">
      <c r="A833" s="446" t="s">
        <v>1433</v>
      </c>
      <c r="B833" s="13" t="s">
        <v>240</v>
      </c>
      <c r="C833" s="485" t="s">
        <v>1434</v>
      </c>
      <c r="D833" s="473"/>
      <c r="E833" s="148"/>
      <c r="F833" s="149"/>
      <c r="G833" s="145"/>
      <c r="H833" s="25"/>
      <c r="I833" s="414"/>
      <c r="J833" s="146"/>
      <c r="L833" s="191"/>
      <c r="M833" s="191"/>
    </row>
    <row r="834" spans="1:14">
      <c r="A834" s="446" t="s">
        <v>1433</v>
      </c>
      <c r="B834" s="13" t="s">
        <v>24</v>
      </c>
      <c r="C834" s="489" t="s">
        <v>306</v>
      </c>
      <c r="D834" s="167" t="s">
        <v>1</v>
      </c>
      <c r="E834" s="164" t="s">
        <v>1537</v>
      </c>
      <c r="F834" s="167" t="s">
        <v>27</v>
      </c>
      <c r="G834" s="167" t="s">
        <v>280</v>
      </c>
      <c r="H834" s="152">
        <v>11591438</v>
      </c>
      <c r="I834" s="414"/>
      <c r="J834" s="146"/>
      <c r="L834" s="191"/>
      <c r="M834" s="191"/>
    </row>
    <row r="835" spans="1:14">
      <c r="A835" s="446" t="s">
        <v>1433</v>
      </c>
      <c r="B835" s="13" t="s">
        <v>2</v>
      </c>
      <c r="C835" s="206" t="s">
        <v>62</v>
      </c>
      <c r="D835" s="167">
        <v>71061</v>
      </c>
      <c r="E835" s="164" t="s">
        <v>1537</v>
      </c>
      <c r="F835" s="167" t="s">
        <v>27</v>
      </c>
      <c r="G835" s="167" t="s">
        <v>280</v>
      </c>
      <c r="H835" s="144">
        <v>2500000</v>
      </c>
      <c r="I835" s="414"/>
      <c r="J835" s="146"/>
      <c r="L835" s="191"/>
      <c r="M835" s="191"/>
    </row>
    <row r="836" spans="1:14">
      <c r="A836" s="446" t="s">
        <v>1433</v>
      </c>
      <c r="B836" s="13" t="s">
        <v>69</v>
      </c>
      <c r="C836" s="206" t="s">
        <v>97</v>
      </c>
      <c r="D836" s="167">
        <v>71061</v>
      </c>
      <c r="E836" s="164" t="s">
        <v>1537</v>
      </c>
      <c r="F836" s="167" t="s">
        <v>27</v>
      </c>
      <c r="G836" s="167" t="s">
        <v>280</v>
      </c>
      <c r="H836" s="144">
        <v>300000</v>
      </c>
      <c r="I836" s="414"/>
      <c r="J836" s="146"/>
      <c r="L836" s="191"/>
      <c r="M836" s="191"/>
    </row>
    <row r="837" spans="1:14">
      <c r="A837" s="446" t="s">
        <v>1433</v>
      </c>
      <c r="B837" s="13" t="s">
        <v>3</v>
      </c>
      <c r="C837" s="206" t="s">
        <v>4</v>
      </c>
      <c r="D837" s="167">
        <v>71061</v>
      </c>
      <c r="E837" s="164" t="s">
        <v>1537</v>
      </c>
      <c r="F837" s="167" t="s">
        <v>27</v>
      </c>
      <c r="G837" s="167" t="s">
        <v>280</v>
      </c>
      <c r="H837" s="144">
        <v>1500000</v>
      </c>
      <c r="I837" s="414"/>
      <c r="J837" s="146"/>
      <c r="L837" s="191"/>
      <c r="M837" s="191"/>
    </row>
    <row r="838" spans="1:14">
      <c r="A838" s="446" t="s">
        <v>1433</v>
      </c>
      <c r="B838" s="13" t="s">
        <v>11</v>
      </c>
      <c r="C838" s="206" t="s">
        <v>1555</v>
      </c>
      <c r="D838" s="167">
        <v>71061</v>
      </c>
      <c r="E838" s="164" t="s">
        <v>1537</v>
      </c>
      <c r="F838" s="167" t="s">
        <v>27</v>
      </c>
      <c r="G838" s="167" t="s">
        <v>280</v>
      </c>
      <c r="H838" s="144">
        <v>9000000</v>
      </c>
      <c r="I838" s="414"/>
      <c r="J838" s="146"/>
      <c r="L838" s="191"/>
      <c r="M838" s="191"/>
    </row>
    <row r="839" spans="1:14">
      <c r="A839" s="446" t="s">
        <v>1433</v>
      </c>
      <c r="B839" s="13" t="s">
        <v>32</v>
      </c>
      <c r="C839" s="206" t="s">
        <v>33</v>
      </c>
      <c r="D839" s="167">
        <v>71061</v>
      </c>
      <c r="E839" s="164" t="s">
        <v>1537</v>
      </c>
      <c r="F839" s="167" t="s">
        <v>27</v>
      </c>
      <c r="G839" s="167" t="s">
        <v>280</v>
      </c>
      <c r="H839" s="144">
        <v>1200000</v>
      </c>
      <c r="I839" s="414"/>
      <c r="J839" s="146"/>
      <c r="L839" s="191"/>
      <c r="M839" s="191"/>
    </row>
    <row r="840" spans="1:14">
      <c r="A840" s="446" t="s">
        <v>1433</v>
      </c>
      <c r="B840" s="13" t="s">
        <v>15</v>
      </c>
      <c r="C840" s="206" t="s">
        <v>486</v>
      </c>
      <c r="D840" s="167">
        <v>71061</v>
      </c>
      <c r="E840" s="164" t="s">
        <v>1537</v>
      </c>
      <c r="F840" s="167" t="s">
        <v>27</v>
      </c>
      <c r="G840" s="167" t="s">
        <v>280</v>
      </c>
      <c r="H840" s="144">
        <v>1000000</v>
      </c>
      <c r="I840" s="414"/>
      <c r="J840" s="146"/>
      <c r="L840" s="191"/>
      <c r="M840" s="191"/>
    </row>
    <row r="841" spans="1:14">
      <c r="A841" s="446" t="s">
        <v>1433</v>
      </c>
      <c r="B841" s="13" t="s">
        <v>17</v>
      </c>
      <c r="C841" s="206" t="s">
        <v>18</v>
      </c>
      <c r="D841" s="167">
        <v>71061</v>
      </c>
      <c r="E841" s="164" t="s">
        <v>1537</v>
      </c>
      <c r="F841" s="167" t="s">
        <v>27</v>
      </c>
      <c r="G841" s="167" t="s">
        <v>280</v>
      </c>
      <c r="H841" s="144">
        <v>2100000</v>
      </c>
      <c r="I841" s="414"/>
      <c r="J841" s="146"/>
      <c r="L841" s="191"/>
      <c r="M841" s="191"/>
    </row>
    <row r="842" spans="1:14">
      <c r="A842" s="446" t="s">
        <v>1433</v>
      </c>
      <c r="B842" s="13" t="s">
        <v>19</v>
      </c>
      <c r="C842" s="206" t="s">
        <v>20</v>
      </c>
      <c r="D842" s="167">
        <v>71061</v>
      </c>
      <c r="E842" s="164" t="s">
        <v>1537</v>
      </c>
      <c r="F842" s="167" t="s">
        <v>27</v>
      </c>
      <c r="G842" s="167" t="s">
        <v>280</v>
      </c>
      <c r="H842" s="144">
        <v>200000</v>
      </c>
      <c r="I842" s="414"/>
      <c r="J842" s="146"/>
      <c r="L842" s="191"/>
      <c r="M842" s="191"/>
    </row>
    <row r="843" spans="1:14">
      <c r="A843" s="446" t="s">
        <v>1433</v>
      </c>
      <c r="B843" s="13" t="s">
        <v>37</v>
      </c>
      <c r="C843" s="206" t="s">
        <v>38</v>
      </c>
      <c r="D843" s="167">
        <v>71061</v>
      </c>
      <c r="E843" s="164" t="s">
        <v>1537</v>
      </c>
      <c r="F843" s="167" t="s">
        <v>27</v>
      </c>
      <c r="G843" s="167" t="s">
        <v>280</v>
      </c>
      <c r="H843" s="144">
        <v>1200000</v>
      </c>
      <c r="I843" s="414"/>
      <c r="J843" s="146"/>
      <c r="L843" s="191"/>
      <c r="M843" s="191"/>
    </row>
    <row r="844" spans="1:14">
      <c r="A844" s="446" t="s">
        <v>1433</v>
      </c>
      <c r="B844" s="13" t="s">
        <v>240</v>
      </c>
      <c r="C844" s="489" t="s">
        <v>332</v>
      </c>
      <c r="D844" s="470"/>
      <c r="E844" s="387"/>
      <c r="F844" s="470"/>
      <c r="G844" s="470"/>
      <c r="H844" s="152">
        <f>SUM(H835:H843)</f>
        <v>19000000</v>
      </c>
      <c r="I844" s="414"/>
      <c r="J844" s="146"/>
      <c r="L844" s="191"/>
      <c r="M844" s="191"/>
    </row>
    <row r="845" spans="1:14">
      <c r="A845" s="448" t="s">
        <v>1551</v>
      </c>
      <c r="B845" s="13" t="s">
        <v>240</v>
      </c>
      <c r="C845" s="485" t="s">
        <v>40</v>
      </c>
      <c r="E845" s="387"/>
      <c r="F845" s="470"/>
      <c r="G845" s="470"/>
      <c r="H845" s="152"/>
      <c r="I845" s="414"/>
      <c r="J845" s="146"/>
      <c r="L845" s="191"/>
      <c r="M845" s="191"/>
    </row>
    <row r="846" spans="1:14">
      <c r="A846" s="448" t="s">
        <v>1551</v>
      </c>
      <c r="B846" s="13" t="s">
        <v>24</v>
      </c>
      <c r="C846" s="486" t="s">
        <v>306</v>
      </c>
      <c r="D846" s="119" t="s">
        <v>1</v>
      </c>
      <c r="E846" s="164" t="s">
        <v>1537</v>
      </c>
      <c r="F846" s="142" t="s">
        <v>27</v>
      </c>
      <c r="G846" s="145" t="s">
        <v>280</v>
      </c>
      <c r="H846" s="25">
        <v>195410900</v>
      </c>
      <c r="I846" s="414">
        <v>172930000</v>
      </c>
      <c r="J846" s="146">
        <v>108803332</v>
      </c>
      <c r="K846" s="152"/>
      <c r="L846" s="191"/>
      <c r="M846" s="191"/>
    </row>
    <row r="847" spans="1:14" s="14" customFormat="1">
      <c r="A847" s="448" t="s">
        <v>1551</v>
      </c>
      <c r="B847" s="13" t="s">
        <v>25</v>
      </c>
      <c r="C847" s="487" t="s">
        <v>60</v>
      </c>
      <c r="D847" s="15" t="s">
        <v>1</v>
      </c>
      <c r="E847" s="164" t="s">
        <v>1537</v>
      </c>
      <c r="F847" s="142" t="s">
        <v>27</v>
      </c>
      <c r="G847" s="145" t="s">
        <v>280</v>
      </c>
      <c r="H847" s="16">
        <v>500000</v>
      </c>
      <c r="I847" s="413">
        <v>500000</v>
      </c>
      <c r="J847" s="143">
        <v>45000</v>
      </c>
      <c r="K847" s="152"/>
      <c r="L847" s="191"/>
      <c r="M847" s="191"/>
      <c r="N847" s="13"/>
    </row>
    <row r="848" spans="1:14">
      <c r="A848" s="448" t="s">
        <v>1551</v>
      </c>
      <c r="B848" s="13" t="s">
        <v>69</v>
      </c>
      <c r="C848" s="487" t="s">
        <v>70</v>
      </c>
      <c r="D848" s="15" t="s">
        <v>1</v>
      </c>
      <c r="E848" s="164" t="s">
        <v>1537</v>
      </c>
      <c r="F848" s="142" t="s">
        <v>27</v>
      </c>
      <c r="G848" s="145" t="s">
        <v>280</v>
      </c>
      <c r="H848" s="16">
        <v>150000</v>
      </c>
      <c r="I848" s="413">
        <v>150000</v>
      </c>
      <c r="J848" s="143">
        <v>112500</v>
      </c>
      <c r="K848" s="152"/>
      <c r="L848" s="191"/>
      <c r="M848" s="191"/>
    </row>
    <row r="849" spans="1:14">
      <c r="A849" s="448" t="s">
        <v>1551</v>
      </c>
      <c r="B849" s="13" t="s">
        <v>3</v>
      </c>
      <c r="C849" s="487" t="s">
        <v>4</v>
      </c>
      <c r="D849" s="15" t="s">
        <v>1</v>
      </c>
      <c r="E849" s="164" t="s">
        <v>1537</v>
      </c>
      <c r="F849" s="142" t="s">
        <v>27</v>
      </c>
      <c r="G849" s="145" t="s">
        <v>280</v>
      </c>
      <c r="H849" s="16">
        <v>500000</v>
      </c>
      <c r="I849" s="413">
        <v>500000</v>
      </c>
      <c r="J849" s="143">
        <v>375000</v>
      </c>
      <c r="K849" s="152"/>
      <c r="L849" s="191"/>
      <c r="M849" s="191"/>
    </row>
    <row r="850" spans="1:14" s="14" customFormat="1">
      <c r="A850" s="448" t="s">
        <v>1551</v>
      </c>
      <c r="B850" s="13" t="s">
        <v>9</v>
      </c>
      <c r="C850" s="487" t="s">
        <v>10</v>
      </c>
      <c r="D850" s="15" t="s">
        <v>1</v>
      </c>
      <c r="E850" s="164" t="s">
        <v>1537</v>
      </c>
      <c r="F850" s="142" t="s">
        <v>27</v>
      </c>
      <c r="G850" s="145" t="s">
        <v>280</v>
      </c>
      <c r="H850" s="16">
        <v>80000000</v>
      </c>
      <c r="I850" s="413">
        <v>21340000</v>
      </c>
      <c r="J850" s="143"/>
      <c r="K850" s="152"/>
      <c r="L850" s="191"/>
      <c r="M850" s="191"/>
      <c r="N850" s="13"/>
    </row>
    <row r="851" spans="1:14">
      <c r="A851" s="448" t="s">
        <v>1551</v>
      </c>
      <c r="B851" s="13" t="s">
        <v>13</v>
      </c>
      <c r="C851" s="487" t="s">
        <v>14</v>
      </c>
      <c r="D851" s="15" t="s">
        <v>1</v>
      </c>
      <c r="E851" s="164" t="s">
        <v>1537</v>
      </c>
      <c r="F851" s="142" t="s">
        <v>27</v>
      </c>
      <c r="G851" s="145" t="s">
        <v>280</v>
      </c>
      <c r="H851" s="16">
        <v>1500000</v>
      </c>
      <c r="I851" s="413">
        <v>1500000</v>
      </c>
      <c r="J851" s="143">
        <v>405000</v>
      </c>
      <c r="K851" s="152"/>
      <c r="L851" s="191"/>
      <c r="M851" s="191"/>
    </row>
    <row r="852" spans="1:14">
      <c r="A852" s="448" t="s">
        <v>1551</v>
      </c>
      <c r="B852" s="13" t="s">
        <v>41</v>
      </c>
      <c r="C852" s="487" t="s">
        <v>28</v>
      </c>
      <c r="D852" s="15" t="s">
        <v>1</v>
      </c>
      <c r="E852" s="164" t="s">
        <v>1537</v>
      </c>
      <c r="F852" s="142" t="s">
        <v>27</v>
      </c>
      <c r="G852" s="145" t="s">
        <v>280</v>
      </c>
      <c r="H852" s="16">
        <v>2550000</v>
      </c>
      <c r="I852" s="413">
        <v>0</v>
      </c>
      <c r="J852" s="143">
        <v>0</v>
      </c>
      <c r="K852" s="152"/>
      <c r="L852" s="191"/>
      <c r="M852" s="191"/>
    </row>
    <row r="853" spans="1:14">
      <c r="A853" s="448" t="s">
        <v>1551</v>
      </c>
      <c r="B853" s="13" t="s">
        <v>132</v>
      </c>
      <c r="C853" s="487" t="s">
        <v>168</v>
      </c>
      <c r="D853" s="15" t="s">
        <v>1</v>
      </c>
      <c r="E853" s="164" t="s">
        <v>1537</v>
      </c>
      <c r="F853" s="142" t="s">
        <v>27</v>
      </c>
      <c r="G853" s="145" t="s">
        <v>280</v>
      </c>
      <c r="H853" s="16">
        <v>400000</v>
      </c>
      <c r="I853" s="413">
        <v>400000</v>
      </c>
      <c r="J853" s="143">
        <v>300000</v>
      </c>
      <c r="K853" s="152"/>
      <c r="L853" s="191"/>
      <c r="M853" s="191"/>
    </row>
    <row r="854" spans="1:14">
      <c r="A854" s="448" t="s">
        <v>1551</v>
      </c>
      <c r="B854" s="13" t="s">
        <v>808</v>
      </c>
      <c r="C854" s="487" t="s">
        <v>809</v>
      </c>
      <c r="D854" s="15" t="s">
        <v>1</v>
      </c>
      <c r="E854" s="164" t="s">
        <v>1537</v>
      </c>
      <c r="F854" s="142" t="s">
        <v>27</v>
      </c>
      <c r="G854" s="145" t="s">
        <v>280</v>
      </c>
      <c r="H854" s="16">
        <v>2500000</v>
      </c>
      <c r="I854" s="413">
        <v>2500000</v>
      </c>
      <c r="K854" s="152"/>
      <c r="L854" s="191"/>
      <c r="M854" s="191"/>
    </row>
    <row r="855" spans="1:14">
      <c r="A855" s="448" t="s">
        <v>1551</v>
      </c>
      <c r="B855" s="13" t="s">
        <v>15</v>
      </c>
      <c r="C855" s="487" t="s">
        <v>486</v>
      </c>
      <c r="D855" s="15" t="s">
        <v>1</v>
      </c>
      <c r="E855" s="164" t="s">
        <v>1537</v>
      </c>
      <c r="F855" s="142" t="s">
        <v>27</v>
      </c>
      <c r="G855" s="145" t="s">
        <v>280</v>
      </c>
      <c r="H855" s="16">
        <v>400000</v>
      </c>
      <c r="I855" s="413">
        <v>400000</v>
      </c>
      <c r="J855" s="143">
        <v>300000</v>
      </c>
      <c r="K855" s="152"/>
      <c r="L855" s="191"/>
      <c r="M855" s="191"/>
    </row>
    <row r="856" spans="1:14">
      <c r="A856" s="448" t="s">
        <v>1551</v>
      </c>
      <c r="B856" s="13" t="s">
        <v>17</v>
      </c>
      <c r="C856" s="487" t="s">
        <v>18</v>
      </c>
      <c r="D856" s="15" t="s">
        <v>1</v>
      </c>
      <c r="E856" s="164" t="s">
        <v>1537</v>
      </c>
      <c r="F856" s="142" t="s">
        <v>27</v>
      </c>
      <c r="G856" s="145" t="s">
        <v>280</v>
      </c>
      <c r="H856" s="16">
        <v>240000000</v>
      </c>
      <c r="I856" s="413">
        <v>330376000</v>
      </c>
      <c r="J856" s="143">
        <v>240552000</v>
      </c>
      <c r="K856" s="152"/>
      <c r="L856" s="191"/>
      <c r="M856" s="191"/>
    </row>
    <row r="857" spans="1:14">
      <c r="A857" s="448" t="s">
        <v>1551</v>
      </c>
      <c r="B857" s="13" t="s">
        <v>19</v>
      </c>
      <c r="C857" s="487" t="s">
        <v>20</v>
      </c>
      <c r="D857" s="15" t="s">
        <v>1</v>
      </c>
      <c r="E857" s="164" t="s">
        <v>1537</v>
      </c>
      <c r="F857" s="142" t="s">
        <v>27</v>
      </c>
      <c r="G857" s="145" t="s">
        <v>280</v>
      </c>
      <c r="H857" s="16">
        <v>150000</v>
      </c>
      <c r="I857" s="413">
        <v>150000</v>
      </c>
      <c r="J857" s="143">
        <v>112500</v>
      </c>
      <c r="K857" s="152"/>
      <c r="L857" s="191"/>
      <c r="M857" s="191"/>
    </row>
    <row r="858" spans="1:14">
      <c r="A858" s="448" t="s">
        <v>1551</v>
      </c>
      <c r="B858" s="13" t="s">
        <v>190</v>
      </c>
      <c r="C858" s="487" t="s">
        <v>191</v>
      </c>
      <c r="D858" s="15" t="s">
        <v>1</v>
      </c>
      <c r="E858" s="164" t="s">
        <v>1537</v>
      </c>
      <c r="F858" s="142" t="s">
        <v>27</v>
      </c>
      <c r="G858" s="145" t="s">
        <v>280</v>
      </c>
      <c r="H858" s="16">
        <v>250000</v>
      </c>
      <c r="I858" s="413">
        <v>250000</v>
      </c>
      <c r="J858" s="143">
        <v>187500</v>
      </c>
      <c r="K858" s="152"/>
      <c r="L858" s="191"/>
      <c r="M858" s="191"/>
    </row>
    <row r="859" spans="1:14">
      <c r="A859" s="448" t="s">
        <v>1551</v>
      </c>
      <c r="B859" s="13" t="s">
        <v>37</v>
      </c>
      <c r="C859" s="487" t="s">
        <v>38</v>
      </c>
      <c r="D859" s="15" t="s">
        <v>1</v>
      </c>
      <c r="E859" s="164" t="s">
        <v>1537</v>
      </c>
      <c r="F859" s="142" t="s">
        <v>27</v>
      </c>
      <c r="G859" s="145" t="s">
        <v>280</v>
      </c>
      <c r="H859" s="16">
        <v>250000</v>
      </c>
      <c r="I859" s="413">
        <v>250000</v>
      </c>
      <c r="J859" s="143">
        <v>187500</v>
      </c>
      <c r="L859" s="191"/>
      <c r="M859" s="191"/>
    </row>
    <row r="860" spans="1:14">
      <c r="A860" s="448" t="s">
        <v>1551</v>
      </c>
      <c r="B860" s="13" t="s">
        <v>240</v>
      </c>
      <c r="C860" s="486" t="s">
        <v>332</v>
      </c>
      <c r="G860" s="145"/>
      <c r="H860" s="25">
        <f>SUM(H847:H859)</f>
        <v>329150000</v>
      </c>
      <c r="I860" s="414">
        <f>SUM(I847:I859)</f>
        <v>358316000</v>
      </c>
      <c r="J860" s="146">
        <f>SUM(J850:J859)</f>
        <v>242044500</v>
      </c>
      <c r="K860" s="152"/>
      <c r="L860" s="191"/>
      <c r="M860" s="191"/>
    </row>
    <row r="861" spans="1:14">
      <c r="A861" s="191" t="s">
        <v>0</v>
      </c>
      <c r="B861" s="13" t="s">
        <v>240</v>
      </c>
      <c r="C861" s="174" t="s">
        <v>1463</v>
      </c>
      <c r="D861" s="175"/>
      <c r="E861" s="176"/>
      <c r="F861" s="173"/>
      <c r="G861" s="173"/>
      <c r="H861" s="177"/>
      <c r="I861" s="425"/>
      <c r="J861" s="178"/>
      <c r="K861" s="179"/>
      <c r="L861" s="191"/>
      <c r="M861" s="191"/>
    </row>
    <row r="862" spans="1:14">
      <c r="A862" s="191" t="s">
        <v>0</v>
      </c>
      <c r="B862" s="13" t="s">
        <v>24</v>
      </c>
      <c r="C862" s="486" t="s">
        <v>306</v>
      </c>
      <c r="D862" s="119" t="s">
        <v>1</v>
      </c>
      <c r="E862" s="164" t="s">
        <v>1537</v>
      </c>
      <c r="F862" s="142" t="s">
        <v>376</v>
      </c>
      <c r="G862" s="145" t="s">
        <v>280</v>
      </c>
      <c r="H862" s="25">
        <v>397508010</v>
      </c>
      <c r="I862" s="414">
        <v>351777000</v>
      </c>
      <c r="J862" s="146">
        <v>224382384</v>
      </c>
      <c r="K862" s="152"/>
      <c r="L862" s="191"/>
      <c r="M862" s="191"/>
    </row>
    <row r="863" spans="1:14">
      <c r="A863" s="191" t="s">
        <v>0</v>
      </c>
      <c r="B863" s="13" t="s">
        <v>25</v>
      </c>
      <c r="C863" s="487" t="s">
        <v>60</v>
      </c>
      <c r="D863" s="15" t="s">
        <v>1</v>
      </c>
      <c r="E863" s="164" t="s">
        <v>1537</v>
      </c>
      <c r="F863" s="142" t="s">
        <v>376</v>
      </c>
      <c r="G863" s="145" t="s">
        <v>280</v>
      </c>
      <c r="H863" s="16">
        <v>2000000</v>
      </c>
      <c r="I863" s="413">
        <v>2000000</v>
      </c>
      <c r="J863" s="143">
        <v>1150000</v>
      </c>
      <c r="L863" s="191"/>
      <c r="M863" s="191"/>
    </row>
    <row r="864" spans="1:14">
      <c r="A864" s="191" t="s">
        <v>0</v>
      </c>
      <c r="B864" s="13" t="s">
        <v>2</v>
      </c>
      <c r="C864" s="487" t="s">
        <v>62</v>
      </c>
      <c r="D864" s="15" t="s">
        <v>1</v>
      </c>
      <c r="E864" s="164" t="s">
        <v>1537</v>
      </c>
      <c r="F864" s="142" t="s">
        <v>376</v>
      </c>
      <c r="G864" s="145" t="s">
        <v>280</v>
      </c>
      <c r="H864" s="16">
        <v>12400000</v>
      </c>
      <c r="I864" s="413">
        <v>14400000</v>
      </c>
      <c r="J864" s="143">
        <v>9084000</v>
      </c>
      <c r="L864" s="191"/>
      <c r="M864" s="191"/>
    </row>
    <row r="865" spans="1:13">
      <c r="A865" s="191" t="s">
        <v>0</v>
      </c>
      <c r="B865" s="13" t="s">
        <v>3</v>
      </c>
      <c r="C865" s="487" t="s">
        <v>4</v>
      </c>
      <c r="D865" s="15" t="s">
        <v>1</v>
      </c>
      <c r="E865" s="164" t="s">
        <v>1537</v>
      </c>
      <c r="F865" s="142" t="s">
        <v>27</v>
      </c>
      <c r="G865" s="145" t="s">
        <v>280</v>
      </c>
      <c r="H865" s="16">
        <v>300000</v>
      </c>
      <c r="I865" s="413">
        <v>400000</v>
      </c>
      <c r="J865" s="143">
        <v>200000</v>
      </c>
      <c r="L865" s="191"/>
      <c r="M865" s="191"/>
    </row>
    <row r="866" spans="1:13">
      <c r="A866" s="191" t="s">
        <v>0</v>
      </c>
      <c r="B866" s="13" t="s">
        <v>5</v>
      </c>
      <c r="C866" s="487" t="s">
        <v>6</v>
      </c>
      <c r="D866" s="15" t="s">
        <v>1</v>
      </c>
      <c r="E866" s="164" t="s">
        <v>1537</v>
      </c>
      <c r="F866" s="142" t="s">
        <v>376</v>
      </c>
      <c r="G866" s="145" t="s">
        <v>280</v>
      </c>
      <c r="H866" s="16">
        <v>6100000</v>
      </c>
      <c r="I866" s="413">
        <v>1000000</v>
      </c>
      <c r="J866" s="143">
        <v>700000</v>
      </c>
      <c r="L866" s="191"/>
      <c r="M866" s="191"/>
    </row>
    <row r="867" spans="1:13">
      <c r="A867" s="191" t="s">
        <v>0</v>
      </c>
      <c r="B867" s="13" t="s">
        <v>7</v>
      </c>
      <c r="C867" s="487" t="s">
        <v>8</v>
      </c>
      <c r="D867" s="15" t="s">
        <v>1</v>
      </c>
      <c r="E867" s="164" t="s">
        <v>1537</v>
      </c>
      <c r="F867" s="142" t="s">
        <v>376</v>
      </c>
      <c r="G867" s="145" t="s">
        <v>280</v>
      </c>
      <c r="H867" s="16">
        <v>200000</v>
      </c>
      <c r="I867" s="413">
        <v>600000</v>
      </c>
      <c r="J867" s="143">
        <v>500000</v>
      </c>
      <c r="L867" s="191"/>
      <c r="M867" s="191"/>
    </row>
    <row r="868" spans="1:13">
      <c r="A868" s="191" t="s">
        <v>0</v>
      </c>
      <c r="B868" s="13" t="s">
        <v>34</v>
      </c>
      <c r="C868" s="487" t="s">
        <v>823</v>
      </c>
      <c r="D868" s="15" t="s">
        <v>1</v>
      </c>
      <c r="E868" s="164" t="s">
        <v>1537</v>
      </c>
      <c r="F868" s="142" t="s">
        <v>376</v>
      </c>
      <c r="G868" s="145" t="s">
        <v>280</v>
      </c>
      <c r="H868" s="16">
        <v>2375000</v>
      </c>
      <c r="I868" s="413">
        <v>0</v>
      </c>
      <c r="J868" s="143">
        <v>0</v>
      </c>
      <c r="L868" s="191"/>
      <c r="M868" s="191"/>
    </row>
    <row r="869" spans="1:13">
      <c r="A869" s="191" t="s">
        <v>0</v>
      </c>
      <c r="B869" s="13" t="s">
        <v>9</v>
      </c>
      <c r="C869" s="487" t="s">
        <v>10</v>
      </c>
      <c r="D869" s="15" t="s">
        <v>1</v>
      </c>
      <c r="E869" s="164" t="s">
        <v>1537</v>
      </c>
      <c r="F869" s="142" t="s">
        <v>376</v>
      </c>
      <c r="G869" s="145" t="s">
        <v>280</v>
      </c>
      <c r="H869" s="16">
        <v>2096000</v>
      </c>
      <c r="I869" s="413">
        <v>14896000</v>
      </c>
      <c r="J869" s="143">
        <v>2200000</v>
      </c>
      <c r="L869" s="191"/>
      <c r="M869" s="191"/>
    </row>
    <row r="870" spans="1:13">
      <c r="A870" s="191" t="s">
        <v>0</v>
      </c>
      <c r="B870" s="13" t="s">
        <v>11</v>
      </c>
      <c r="C870" s="487" t="s">
        <v>12</v>
      </c>
      <c r="D870" s="15" t="s">
        <v>1</v>
      </c>
      <c r="E870" s="164" t="s">
        <v>1537</v>
      </c>
      <c r="F870" s="142" t="s">
        <v>376</v>
      </c>
      <c r="G870" s="145" t="s">
        <v>280</v>
      </c>
      <c r="H870" s="16">
        <v>9925000</v>
      </c>
      <c r="I870" s="413">
        <v>1300000</v>
      </c>
      <c r="J870" s="143">
        <v>900000</v>
      </c>
      <c r="L870" s="191"/>
      <c r="M870" s="191"/>
    </row>
    <row r="871" spans="1:13">
      <c r="A871" s="191" t="s">
        <v>0</v>
      </c>
      <c r="B871" s="13" t="s">
        <v>13</v>
      </c>
      <c r="C871" s="487" t="s">
        <v>14</v>
      </c>
      <c r="D871" s="15" t="s">
        <v>1</v>
      </c>
      <c r="E871" s="164" t="s">
        <v>1537</v>
      </c>
      <c r="F871" s="142" t="s">
        <v>376</v>
      </c>
      <c r="G871" s="145" t="s">
        <v>280</v>
      </c>
      <c r="H871" s="16">
        <v>2250000</v>
      </c>
      <c r="I871" s="413">
        <v>4250000</v>
      </c>
      <c r="J871" s="143">
        <v>88000</v>
      </c>
      <c r="L871" s="191"/>
      <c r="M871" s="191"/>
    </row>
    <row r="872" spans="1:13">
      <c r="A872" s="191" t="s">
        <v>0</v>
      </c>
      <c r="B872" s="13" t="s">
        <v>15</v>
      </c>
      <c r="C872" s="487" t="s">
        <v>486</v>
      </c>
      <c r="D872" s="15" t="s">
        <v>16</v>
      </c>
      <c r="E872" s="164" t="s">
        <v>1537</v>
      </c>
      <c r="F872" s="142" t="s">
        <v>376</v>
      </c>
      <c r="G872" s="145" t="s">
        <v>280</v>
      </c>
      <c r="H872" s="16">
        <v>2000000</v>
      </c>
      <c r="I872" s="413">
        <v>2000000</v>
      </c>
      <c r="J872" s="143">
        <v>1500000</v>
      </c>
      <c r="L872" s="191"/>
      <c r="M872" s="191"/>
    </row>
    <row r="873" spans="1:13">
      <c r="A873" s="191" t="s">
        <v>0</v>
      </c>
      <c r="B873" s="13" t="s">
        <v>17</v>
      </c>
      <c r="C873" s="487" t="s">
        <v>18</v>
      </c>
      <c r="D873" s="15" t="s">
        <v>16</v>
      </c>
      <c r="E873" s="164" t="s">
        <v>1537</v>
      </c>
      <c r="F873" s="142" t="s">
        <v>27</v>
      </c>
      <c r="G873" s="145" t="s">
        <v>280</v>
      </c>
      <c r="H873" s="16">
        <v>300000</v>
      </c>
      <c r="I873" s="413">
        <v>300000</v>
      </c>
      <c r="J873" s="143">
        <v>200000</v>
      </c>
      <c r="L873" s="191"/>
      <c r="M873" s="191"/>
    </row>
    <row r="874" spans="1:13">
      <c r="A874" s="191" t="s">
        <v>0</v>
      </c>
      <c r="B874" s="13" t="s">
        <v>19</v>
      </c>
      <c r="C874" s="487" t="s">
        <v>20</v>
      </c>
      <c r="D874" s="15" t="s">
        <v>21</v>
      </c>
      <c r="E874" s="164" t="s">
        <v>1537</v>
      </c>
      <c r="F874" s="142" t="s">
        <v>27</v>
      </c>
      <c r="G874" s="145" t="s">
        <v>280</v>
      </c>
      <c r="H874" s="16">
        <v>427000</v>
      </c>
      <c r="I874" s="413">
        <v>427000</v>
      </c>
      <c r="J874" s="143">
        <v>362000</v>
      </c>
      <c r="L874" s="191"/>
      <c r="M874" s="191"/>
    </row>
    <row r="875" spans="1:13">
      <c r="A875" s="191" t="s">
        <v>0</v>
      </c>
      <c r="B875" s="13" t="s">
        <v>22</v>
      </c>
      <c r="C875" s="487" t="s">
        <v>23</v>
      </c>
      <c r="D875" s="15" t="s">
        <v>16</v>
      </c>
      <c r="E875" s="164" t="s">
        <v>1537</v>
      </c>
      <c r="F875" s="142" t="s">
        <v>376</v>
      </c>
      <c r="G875" s="145" t="s">
        <v>280</v>
      </c>
      <c r="H875" s="16">
        <v>1400000</v>
      </c>
      <c r="I875" s="413">
        <v>1400000</v>
      </c>
      <c r="J875" s="143">
        <v>1200000</v>
      </c>
      <c r="L875" s="191"/>
      <c r="M875" s="191"/>
    </row>
    <row r="876" spans="1:13">
      <c r="A876" s="191" t="s">
        <v>0</v>
      </c>
      <c r="B876" s="13" t="s">
        <v>37</v>
      </c>
      <c r="C876" s="487" t="s">
        <v>38</v>
      </c>
      <c r="D876" s="15" t="s">
        <v>16</v>
      </c>
      <c r="E876" s="164" t="s">
        <v>1537</v>
      </c>
      <c r="F876" s="142" t="s">
        <v>376</v>
      </c>
      <c r="G876" s="145" t="s">
        <v>280</v>
      </c>
      <c r="H876" s="16">
        <v>1400000</v>
      </c>
      <c r="I876" s="413">
        <v>0</v>
      </c>
      <c r="J876" s="143">
        <v>0</v>
      </c>
      <c r="L876" s="191"/>
      <c r="M876" s="191"/>
    </row>
    <row r="877" spans="1:13">
      <c r="A877" s="191" t="s">
        <v>0</v>
      </c>
      <c r="B877" s="13" t="s">
        <v>240</v>
      </c>
      <c r="C877" s="486" t="s">
        <v>332</v>
      </c>
      <c r="G877" s="145"/>
      <c r="H877" s="25">
        <f>SUM(H863:H876)</f>
        <v>43173000</v>
      </c>
      <c r="I877" s="419">
        <f>SUM(I863:I876)</f>
        <v>42973000</v>
      </c>
      <c r="J877" s="146">
        <f>SUM(J863:J876)</f>
        <v>18084000</v>
      </c>
      <c r="K877" s="152"/>
      <c r="L877" s="191"/>
      <c r="M877" s="191"/>
    </row>
    <row r="878" spans="1:13">
      <c r="A878" s="191" t="s">
        <v>428</v>
      </c>
      <c r="B878" s="13" t="s">
        <v>240</v>
      </c>
      <c r="C878" s="485" t="s">
        <v>431</v>
      </c>
      <c r="L878" s="191"/>
      <c r="M878" s="191"/>
    </row>
    <row r="879" spans="1:13">
      <c r="A879" s="191" t="s">
        <v>428</v>
      </c>
      <c r="B879" s="13" t="s">
        <v>24</v>
      </c>
      <c r="C879" s="486" t="s">
        <v>306</v>
      </c>
      <c r="D879" s="119" t="s">
        <v>1</v>
      </c>
      <c r="E879" s="164" t="s">
        <v>1537</v>
      </c>
      <c r="F879" s="142" t="s">
        <v>27</v>
      </c>
      <c r="G879" s="145" t="s">
        <v>280</v>
      </c>
      <c r="H879" s="25">
        <v>110899600</v>
      </c>
      <c r="I879" s="419">
        <v>79214000</v>
      </c>
      <c r="J879" s="160">
        <v>51158026</v>
      </c>
      <c r="K879" s="13"/>
      <c r="L879" s="191"/>
      <c r="M879" s="191"/>
    </row>
    <row r="880" spans="1:13">
      <c r="A880" s="191" t="s">
        <v>428</v>
      </c>
      <c r="B880" s="13" t="s">
        <v>2</v>
      </c>
      <c r="C880" s="487" t="s">
        <v>62</v>
      </c>
      <c r="D880" s="15" t="s">
        <v>21</v>
      </c>
      <c r="E880" s="164" t="s">
        <v>1537</v>
      </c>
      <c r="F880" s="142" t="s">
        <v>27</v>
      </c>
      <c r="G880" s="145" t="s">
        <v>280</v>
      </c>
      <c r="H880" s="16">
        <v>9000000</v>
      </c>
      <c r="I880" s="413">
        <v>7500000</v>
      </c>
      <c r="J880" s="143">
        <v>5625000</v>
      </c>
      <c r="L880" s="191"/>
      <c r="M880" s="191"/>
    </row>
    <row r="881" spans="1:14">
      <c r="A881" s="191" t="s">
        <v>428</v>
      </c>
      <c r="B881" s="13" t="s">
        <v>88</v>
      </c>
      <c r="C881" s="487" t="s">
        <v>89</v>
      </c>
      <c r="D881" s="15" t="s">
        <v>21</v>
      </c>
      <c r="E881" s="164" t="s">
        <v>1537</v>
      </c>
      <c r="F881" s="142" t="s">
        <v>27</v>
      </c>
      <c r="G881" s="145" t="s">
        <v>280</v>
      </c>
      <c r="H881" s="16">
        <v>300000</v>
      </c>
      <c r="I881" s="413">
        <v>0</v>
      </c>
      <c r="J881" s="143">
        <v>0</v>
      </c>
      <c r="L881" s="191"/>
      <c r="M881" s="191"/>
    </row>
    <row r="882" spans="1:14">
      <c r="A882" s="191" t="s">
        <v>428</v>
      </c>
      <c r="B882" s="13" t="s">
        <v>102</v>
      </c>
      <c r="C882" s="487" t="s">
        <v>103</v>
      </c>
      <c r="D882" s="15" t="s">
        <v>21</v>
      </c>
      <c r="E882" s="164" t="s">
        <v>1537</v>
      </c>
      <c r="F882" s="142" t="s">
        <v>27</v>
      </c>
      <c r="G882" s="145" t="s">
        <v>280</v>
      </c>
      <c r="H882" s="16">
        <v>200000</v>
      </c>
      <c r="I882" s="413">
        <v>0</v>
      </c>
      <c r="J882" s="143">
        <v>0</v>
      </c>
      <c r="L882" s="191"/>
      <c r="M882" s="191"/>
    </row>
    <row r="883" spans="1:14">
      <c r="A883" s="191" t="s">
        <v>428</v>
      </c>
      <c r="B883" s="13" t="s">
        <v>52</v>
      </c>
      <c r="C883" s="487" t="s">
        <v>53</v>
      </c>
      <c r="D883" s="15" t="s">
        <v>21</v>
      </c>
      <c r="E883" s="164" t="s">
        <v>1537</v>
      </c>
      <c r="F883" s="142" t="s">
        <v>27</v>
      </c>
      <c r="G883" s="145" t="s">
        <v>280</v>
      </c>
      <c r="H883" s="16">
        <v>12000000</v>
      </c>
      <c r="I883" s="413">
        <v>14000000</v>
      </c>
      <c r="J883" s="143">
        <v>0</v>
      </c>
      <c r="L883" s="191"/>
      <c r="M883" s="191"/>
    </row>
    <row r="884" spans="1:14">
      <c r="A884" s="191" t="s">
        <v>428</v>
      </c>
      <c r="B884" s="13" t="s">
        <v>32</v>
      </c>
      <c r="C884" s="487" t="s">
        <v>33</v>
      </c>
      <c r="D884" s="15" t="s">
        <v>21</v>
      </c>
      <c r="E884" s="164" t="s">
        <v>1537</v>
      </c>
      <c r="F884" s="142" t="s">
        <v>27</v>
      </c>
      <c r="G884" s="145" t="s">
        <v>280</v>
      </c>
      <c r="H884" s="16">
        <v>1400000</v>
      </c>
      <c r="I884" s="413">
        <v>1400000</v>
      </c>
      <c r="J884" s="143">
        <v>1100000</v>
      </c>
      <c r="L884" s="191"/>
      <c r="M884" s="191"/>
    </row>
    <row r="885" spans="1:14">
      <c r="A885" s="191" t="s">
        <v>428</v>
      </c>
      <c r="B885" s="13" t="s">
        <v>63</v>
      </c>
      <c r="C885" s="487" t="s">
        <v>78</v>
      </c>
      <c r="D885" s="15" t="s">
        <v>21</v>
      </c>
      <c r="E885" s="164" t="s">
        <v>1537</v>
      </c>
      <c r="F885" s="142" t="s">
        <v>27</v>
      </c>
      <c r="G885" s="145" t="s">
        <v>280</v>
      </c>
      <c r="H885" s="16">
        <v>300000</v>
      </c>
      <c r="I885" s="413">
        <v>200000</v>
      </c>
      <c r="J885" s="143">
        <v>150000</v>
      </c>
      <c r="K885" s="13"/>
      <c r="L885" s="191"/>
      <c r="M885" s="191"/>
    </row>
    <row r="886" spans="1:14">
      <c r="A886" s="191" t="s">
        <v>428</v>
      </c>
      <c r="B886" s="13" t="s">
        <v>34</v>
      </c>
      <c r="C886" s="487" t="s">
        <v>823</v>
      </c>
      <c r="D886" s="15" t="s">
        <v>21</v>
      </c>
      <c r="E886" s="164" t="s">
        <v>1537</v>
      </c>
      <c r="F886" s="142" t="s">
        <v>27</v>
      </c>
      <c r="G886" s="145" t="s">
        <v>280</v>
      </c>
      <c r="H886" s="16">
        <v>1300000</v>
      </c>
      <c r="I886" s="413">
        <v>1200000</v>
      </c>
      <c r="J886" s="143">
        <v>900000</v>
      </c>
      <c r="K886" s="13"/>
      <c r="L886" s="191"/>
      <c r="M886" s="191"/>
    </row>
    <row r="887" spans="1:14" s="14" customFormat="1">
      <c r="A887" s="191" t="s">
        <v>428</v>
      </c>
      <c r="B887" s="13" t="s">
        <v>9</v>
      </c>
      <c r="C887" s="487" t="s">
        <v>10</v>
      </c>
      <c r="D887" s="15" t="s">
        <v>21</v>
      </c>
      <c r="E887" s="164" t="s">
        <v>1537</v>
      </c>
      <c r="F887" s="142" t="s">
        <v>27</v>
      </c>
      <c r="G887" s="145" t="s">
        <v>280</v>
      </c>
      <c r="H887" s="16">
        <v>400000</v>
      </c>
      <c r="I887" s="413">
        <v>0</v>
      </c>
      <c r="J887" s="143">
        <v>0</v>
      </c>
      <c r="K887" s="13"/>
      <c r="L887" s="191"/>
      <c r="M887" s="191"/>
      <c r="N887" s="13"/>
    </row>
    <row r="888" spans="1:14">
      <c r="A888" s="191" t="s">
        <v>428</v>
      </c>
      <c r="B888" s="13" t="s">
        <v>11</v>
      </c>
      <c r="C888" s="487" t="s">
        <v>12</v>
      </c>
      <c r="D888" s="15" t="s">
        <v>21</v>
      </c>
      <c r="E888" s="164" t="s">
        <v>1537</v>
      </c>
      <c r="F888" s="142" t="s">
        <v>27</v>
      </c>
      <c r="G888" s="145" t="s">
        <v>280</v>
      </c>
      <c r="H888" s="16">
        <v>36000000</v>
      </c>
      <c r="I888" s="413">
        <v>32500000</v>
      </c>
      <c r="J888" s="143">
        <v>10800000</v>
      </c>
      <c r="K888" s="13"/>
      <c r="L888" s="191"/>
      <c r="M888" s="191"/>
    </row>
    <row r="889" spans="1:14">
      <c r="A889" s="191" t="s">
        <v>428</v>
      </c>
      <c r="B889" s="13" t="s">
        <v>13</v>
      </c>
      <c r="C889" s="487" t="s">
        <v>14</v>
      </c>
      <c r="D889" s="15" t="s">
        <v>21</v>
      </c>
      <c r="E889" s="164" t="s">
        <v>1537</v>
      </c>
      <c r="F889" s="142" t="s">
        <v>27</v>
      </c>
      <c r="G889" s="145" t="s">
        <v>280</v>
      </c>
      <c r="H889" s="16">
        <v>16000000</v>
      </c>
      <c r="I889" s="413">
        <v>16600000</v>
      </c>
      <c r="J889" s="143">
        <v>10415000</v>
      </c>
      <c r="K889" s="13"/>
      <c r="L889" s="191"/>
      <c r="M889" s="191"/>
    </row>
    <row r="890" spans="1:14" s="14" customFormat="1">
      <c r="A890" s="191" t="s">
        <v>428</v>
      </c>
      <c r="B890" s="13" t="s">
        <v>330</v>
      </c>
      <c r="C890" s="487" t="s">
        <v>331</v>
      </c>
      <c r="D890" s="15" t="s">
        <v>21</v>
      </c>
      <c r="E890" s="164" t="s">
        <v>1537</v>
      </c>
      <c r="F890" s="142" t="s">
        <v>27</v>
      </c>
      <c r="G890" s="145" t="s">
        <v>280</v>
      </c>
      <c r="H890" s="16">
        <v>10000000</v>
      </c>
      <c r="I890" s="413">
        <v>10000000</v>
      </c>
      <c r="J890" s="143">
        <v>1375000</v>
      </c>
      <c r="K890" s="13"/>
      <c r="L890" s="191"/>
      <c r="M890" s="191"/>
      <c r="N890" s="13"/>
    </row>
    <row r="891" spans="1:14">
      <c r="A891" s="191" t="s">
        <v>428</v>
      </c>
      <c r="B891" s="13" t="s">
        <v>17</v>
      </c>
      <c r="C891" s="487" t="s">
        <v>18</v>
      </c>
      <c r="D891" s="15" t="s">
        <v>21</v>
      </c>
      <c r="E891" s="164" t="s">
        <v>1537</v>
      </c>
      <c r="F891" s="142" t="s">
        <v>27</v>
      </c>
      <c r="G891" s="145" t="s">
        <v>280</v>
      </c>
      <c r="H891" s="16">
        <v>2000000</v>
      </c>
      <c r="I891" s="413">
        <v>0</v>
      </c>
      <c r="J891" s="143">
        <v>0</v>
      </c>
      <c r="K891" s="13"/>
      <c r="L891" s="191"/>
      <c r="M891" s="191"/>
    </row>
    <row r="892" spans="1:14">
      <c r="A892" s="191" t="s">
        <v>428</v>
      </c>
      <c r="B892" s="13" t="s">
        <v>19</v>
      </c>
      <c r="C892" s="487" t="s">
        <v>20</v>
      </c>
      <c r="D892" s="15" t="s">
        <v>21</v>
      </c>
      <c r="E892" s="164" t="s">
        <v>1537</v>
      </c>
      <c r="F892" s="142" t="s">
        <v>27</v>
      </c>
      <c r="G892" s="145" t="s">
        <v>280</v>
      </c>
      <c r="H892" s="16">
        <v>100000</v>
      </c>
      <c r="I892" s="413">
        <v>100000</v>
      </c>
      <c r="J892" s="143">
        <v>75000</v>
      </c>
      <c r="K892" s="13"/>
      <c r="L892" s="191"/>
      <c r="M892" s="191"/>
    </row>
    <row r="893" spans="1:14">
      <c r="A893" s="191" t="s">
        <v>428</v>
      </c>
      <c r="B893" s="13" t="s">
        <v>37</v>
      </c>
      <c r="C893" s="487" t="s">
        <v>38</v>
      </c>
      <c r="D893" s="15" t="s">
        <v>21</v>
      </c>
      <c r="E893" s="164" t="s">
        <v>1537</v>
      </c>
      <c r="F893" s="142" t="s">
        <v>27</v>
      </c>
      <c r="G893" s="145" t="s">
        <v>280</v>
      </c>
      <c r="H893" s="16">
        <v>2400000</v>
      </c>
      <c r="I893" s="413">
        <v>1500000</v>
      </c>
      <c r="J893" s="143">
        <v>1125000</v>
      </c>
      <c r="K893" s="13"/>
      <c r="L893" s="191"/>
      <c r="M893" s="191"/>
    </row>
    <row r="894" spans="1:14">
      <c r="A894" s="191" t="s">
        <v>428</v>
      </c>
      <c r="B894" s="13" t="s">
        <v>104</v>
      </c>
      <c r="C894" s="487" t="s">
        <v>105</v>
      </c>
      <c r="D894" s="15" t="s">
        <v>21</v>
      </c>
      <c r="E894" s="164" t="s">
        <v>1537</v>
      </c>
      <c r="F894" s="142" t="s">
        <v>27</v>
      </c>
      <c r="G894" s="145" t="s">
        <v>280</v>
      </c>
      <c r="H894" s="16">
        <v>1000000</v>
      </c>
      <c r="I894" s="413">
        <v>0</v>
      </c>
      <c r="J894" s="143">
        <v>0</v>
      </c>
      <c r="K894" s="13"/>
      <c r="L894" s="191"/>
      <c r="M894" s="191"/>
    </row>
    <row r="895" spans="1:14">
      <c r="A895" s="191" t="s">
        <v>428</v>
      </c>
      <c r="B895" s="13" t="s">
        <v>429</v>
      </c>
      <c r="C895" s="487" t="s">
        <v>430</v>
      </c>
      <c r="D895" s="15" t="s">
        <v>21</v>
      </c>
      <c r="E895" s="164" t="s">
        <v>1537</v>
      </c>
      <c r="F895" s="142" t="s">
        <v>27</v>
      </c>
      <c r="G895" s="145" t="s">
        <v>280</v>
      </c>
      <c r="H895" s="16">
        <v>12000000</v>
      </c>
      <c r="I895" s="413">
        <v>12000000</v>
      </c>
      <c r="J895" s="143">
        <v>7250000</v>
      </c>
      <c r="K895" s="13"/>
      <c r="L895" s="191"/>
      <c r="M895" s="191"/>
    </row>
    <row r="896" spans="1:14">
      <c r="A896" s="191" t="s">
        <v>428</v>
      </c>
      <c r="B896" s="13" t="s">
        <v>240</v>
      </c>
      <c r="C896" s="486" t="s">
        <v>332</v>
      </c>
      <c r="H896" s="25">
        <f>SUM(H880:H895)</f>
        <v>104400000</v>
      </c>
      <c r="I896" s="414">
        <f>SUM(I880:I895)</f>
        <v>97000000</v>
      </c>
      <c r="J896" s="146">
        <f>SUM(J880:J895)</f>
        <v>38815000</v>
      </c>
      <c r="K896" s="13"/>
      <c r="L896" s="191"/>
      <c r="M896" s="191"/>
    </row>
    <row r="897" spans="1:14">
      <c r="A897" s="191" t="s">
        <v>435</v>
      </c>
      <c r="B897" s="13" t="s">
        <v>240</v>
      </c>
      <c r="C897" s="485" t="s">
        <v>432</v>
      </c>
      <c r="K897" s="13"/>
      <c r="L897" s="191"/>
      <c r="M897" s="191"/>
    </row>
    <row r="898" spans="1:14">
      <c r="A898" s="191" t="s">
        <v>435</v>
      </c>
      <c r="B898" s="13" t="s">
        <v>2</v>
      </c>
      <c r="C898" s="487" t="s">
        <v>62</v>
      </c>
      <c r="D898" s="15" t="s">
        <v>21</v>
      </c>
      <c r="E898" s="164" t="s">
        <v>1537</v>
      </c>
      <c r="F898" s="142" t="s">
        <v>27</v>
      </c>
      <c r="G898" s="145" t="s">
        <v>280</v>
      </c>
      <c r="H898" s="16">
        <v>350000</v>
      </c>
      <c r="I898" s="413">
        <v>200000</v>
      </c>
      <c r="J898" s="143">
        <v>150000</v>
      </c>
      <c r="K898" s="13"/>
      <c r="L898" s="191"/>
      <c r="M898" s="191"/>
    </row>
    <row r="899" spans="1:14">
      <c r="A899" s="191" t="s">
        <v>435</v>
      </c>
      <c r="B899" s="13" t="s">
        <v>3</v>
      </c>
      <c r="C899" s="487" t="s">
        <v>4</v>
      </c>
      <c r="D899" s="15" t="s">
        <v>21</v>
      </c>
      <c r="E899" s="164" t="s">
        <v>1537</v>
      </c>
      <c r="F899" s="142" t="s">
        <v>27</v>
      </c>
      <c r="G899" s="145" t="s">
        <v>280</v>
      </c>
      <c r="H899" s="16">
        <v>500000</v>
      </c>
      <c r="I899" s="413">
        <v>200000</v>
      </c>
      <c r="J899" s="143">
        <v>150000</v>
      </c>
      <c r="K899" s="13"/>
      <c r="L899" s="191"/>
      <c r="M899" s="191"/>
    </row>
    <row r="900" spans="1:14">
      <c r="A900" s="191" t="s">
        <v>435</v>
      </c>
      <c r="B900" s="13" t="s">
        <v>32</v>
      </c>
      <c r="C900" s="487" t="s">
        <v>33</v>
      </c>
      <c r="D900" s="15" t="s">
        <v>21</v>
      </c>
      <c r="E900" s="164" t="s">
        <v>1537</v>
      </c>
      <c r="F900" s="142" t="s">
        <v>27</v>
      </c>
      <c r="G900" s="145" t="s">
        <v>280</v>
      </c>
      <c r="H900" s="16">
        <v>0</v>
      </c>
      <c r="I900" s="413">
        <v>150000</v>
      </c>
      <c r="J900" s="143">
        <v>112500</v>
      </c>
      <c r="K900" s="13"/>
      <c r="L900" s="191"/>
      <c r="M900" s="191"/>
    </row>
    <row r="901" spans="1:14">
      <c r="A901" s="191" t="s">
        <v>435</v>
      </c>
      <c r="B901" s="13" t="s">
        <v>13</v>
      </c>
      <c r="C901" s="487" t="s">
        <v>14</v>
      </c>
      <c r="D901" s="15" t="s">
        <v>21</v>
      </c>
      <c r="E901" s="164" t="s">
        <v>1537</v>
      </c>
      <c r="F901" s="142" t="s">
        <v>27</v>
      </c>
      <c r="G901" s="145" t="s">
        <v>280</v>
      </c>
      <c r="H901" s="16">
        <v>650000</v>
      </c>
      <c r="I901" s="413">
        <v>500000</v>
      </c>
      <c r="J901" s="143">
        <v>375000</v>
      </c>
      <c r="K901" s="13"/>
      <c r="L901" s="191"/>
      <c r="M901" s="191"/>
    </row>
    <row r="902" spans="1:14">
      <c r="A902" s="191" t="s">
        <v>435</v>
      </c>
      <c r="B902" s="13" t="s">
        <v>35</v>
      </c>
      <c r="C902" s="487" t="s">
        <v>36</v>
      </c>
      <c r="D902" s="15" t="s">
        <v>21</v>
      </c>
      <c r="E902" s="164" t="s">
        <v>1537</v>
      </c>
      <c r="F902" s="142" t="s">
        <v>27</v>
      </c>
      <c r="G902" s="145" t="s">
        <v>280</v>
      </c>
      <c r="H902" s="16">
        <v>0</v>
      </c>
      <c r="I902" s="413">
        <v>300000</v>
      </c>
      <c r="J902" s="143">
        <v>225000</v>
      </c>
      <c r="K902" s="13"/>
      <c r="L902" s="191"/>
      <c r="M902" s="191"/>
    </row>
    <row r="903" spans="1:14" s="14" customFormat="1">
      <c r="A903" s="191" t="s">
        <v>435</v>
      </c>
      <c r="B903" s="13" t="s">
        <v>15</v>
      </c>
      <c r="C903" s="487" t="s">
        <v>486</v>
      </c>
      <c r="D903" s="15" t="s">
        <v>21</v>
      </c>
      <c r="E903" s="164" t="s">
        <v>1537</v>
      </c>
      <c r="F903" s="142" t="s">
        <v>27</v>
      </c>
      <c r="G903" s="145" t="s">
        <v>280</v>
      </c>
      <c r="H903" s="16">
        <v>0</v>
      </c>
      <c r="I903" s="413">
        <v>50000</v>
      </c>
      <c r="J903" s="143">
        <v>37500</v>
      </c>
      <c r="K903" s="13"/>
      <c r="L903" s="191"/>
      <c r="M903" s="191"/>
      <c r="N903" s="13"/>
    </row>
    <row r="904" spans="1:14">
      <c r="A904" s="191" t="s">
        <v>435</v>
      </c>
      <c r="B904" s="13" t="s">
        <v>190</v>
      </c>
      <c r="C904" s="487" t="s">
        <v>191</v>
      </c>
      <c r="D904" s="15" t="s">
        <v>21</v>
      </c>
      <c r="E904" s="164" t="s">
        <v>1537</v>
      </c>
      <c r="F904" s="142" t="s">
        <v>27</v>
      </c>
      <c r="G904" s="145" t="s">
        <v>280</v>
      </c>
      <c r="H904" s="16">
        <v>0</v>
      </c>
      <c r="I904" s="413">
        <v>100000</v>
      </c>
      <c r="J904" s="143">
        <v>0</v>
      </c>
      <c r="K904" s="13"/>
      <c r="L904" s="191"/>
      <c r="M904" s="191"/>
    </row>
    <row r="905" spans="1:14">
      <c r="A905" s="191" t="s">
        <v>435</v>
      </c>
      <c r="B905" s="13" t="s">
        <v>240</v>
      </c>
      <c r="C905" s="486" t="s">
        <v>332</v>
      </c>
      <c r="H905" s="25">
        <f>SUM(H898:H904)</f>
        <v>1500000</v>
      </c>
      <c r="I905" s="414">
        <f>SUM(I898:I904)</f>
        <v>1500000</v>
      </c>
      <c r="J905" s="146">
        <f>SUM(J898:J904)</f>
        <v>1050000</v>
      </c>
      <c r="K905" s="13"/>
      <c r="L905" s="191"/>
      <c r="M905" s="191"/>
    </row>
    <row r="906" spans="1:14">
      <c r="A906" s="191" t="s">
        <v>436</v>
      </c>
      <c r="B906" s="13" t="s">
        <v>240</v>
      </c>
      <c r="C906" s="485" t="s">
        <v>433</v>
      </c>
      <c r="K906" s="13"/>
      <c r="L906" s="191"/>
      <c r="M906" s="191"/>
    </row>
    <row r="907" spans="1:14">
      <c r="A907" s="191" t="s">
        <v>436</v>
      </c>
      <c r="B907" s="13" t="s">
        <v>25</v>
      </c>
      <c r="C907" s="487" t="s">
        <v>60</v>
      </c>
      <c r="D907" s="15" t="s">
        <v>21</v>
      </c>
      <c r="E907" s="164" t="s">
        <v>1537</v>
      </c>
      <c r="F907" s="142" t="s">
        <v>27</v>
      </c>
      <c r="G907" s="145" t="s">
        <v>280</v>
      </c>
      <c r="H907" s="16">
        <v>300000</v>
      </c>
      <c r="I907" s="413">
        <v>450000</v>
      </c>
      <c r="J907" s="143">
        <v>275000</v>
      </c>
      <c r="K907" s="13"/>
      <c r="L907" s="191"/>
      <c r="M907" s="191"/>
    </row>
    <row r="908" spans="1:14">
      <c r="A908" s="191" t="s">
        <v>436</v>
      </c>
      <c r="B908" s="13" t="s">
        <v>3</v>
      </c>
      <c r="C908" s="487" t="s">
        <v>4</v>
      </c>
      <c r="D908" s="15" t="s">
        <v>21</v>
      </c>
      <c r="E908" s="164" t="s">
        <v>1537</v>
      </c>
      <c r="F908" s="142" t="s">
        <v>27</v>
      </c>
      <c r="G908" s="145" t="s">
        <v>280</v>
      </c>
      <c r="H908" s="16">
        <v>150000</v>
      </c>
      <c r="I908" s="413">
        <v>150000</v>
      </c>
      <c r="J908" s="143">
        <v>112500</v>
      </c>
      <c r="K908" s="13"/>
      <c r="L908" s="191"/>
      <c r="M908" s="191"/>
    </row>
    <row r="909" spans="1:14">
      <c r="A909" s="191" t="s">
        <v>436</v>
      </c>
      <c r="B909" s="13" t="s">
        <v>52</v>
      </c>
      <c r="C909" s="487" t="s">
        <v>53</v>
      </c>
      <c r="D909" s="15" t="s">
        <v>21</v>
      </c>
      <c r="E909" s="164" t="s">
        <v>1537</v>
      </c>
      <c r="F909" s="142" t="s">
        <v>27</v>
      </c>
      <c r="G909" s="145" t="s">
        <v>280</v>
      </c>
      <c r="H909" s="16">
        <v>200000</v>
      </c>
      <c r="I909" s="413">
        <v>200000</v>
      </c>
      <c r="J909" s="143">
        <v>150000</v>
      </c>
      <c r="K909" s="13"/>
      <c r="L909" s="191"/>
      <c r="M909" s="191"/>
    </row>
    <row r="910" spans="1:14">
      <c r="A910" s="191" t="s">
        <v>436</v>
      </c>
      <c r="B910" s="13" t="s">
        <v>9</v>
      </c>
      <c r="C910" s="487" t="s">
        <v>10</v>
      </c>
      <c r="D910" s="15" t="s">
        <v>21</v>
      </c>
      <c r="E910" s="164" t="s">
        <v>1537</v>
      </c>
      <c r="F910" s="142" t="s">
        <v>27</v>
      </c>
      <c r="G910" s="145" t="s">
        <v>280</v>
      </c>
      <c r="H910" s="16">
        <v>150000</v>
      </c>
      <c r="I910" s="413">
        <v>100000</v>
      </c>
      <c r="J910" s="143">
        <v>75000</v>
      </c>
      <c r="K910" s="13"/>
      <c r="L910" s="191"/>
      <c r="M910" s="191"/>
    </row>
    <row r="911" spans="1:14">
      <c r="A911" s="191" t="s">
        <v>436</v>
      </c>
      <c r="B911" s="13" t="s">
        <v>13</v>
      </c>
      <c r="C911" s="487" t="s">
        <v>14</v>
      </c>
      <c r="D911" s="15" t="s">
        <v>21</v>
      </c>
      <c r="E911" s="164" t="s">
        <v>1537</v>
      </c>
      <c r="F911" s="142" t="s">
        <v>27</v>
      </c>
      <c r="G911" s="145" t="s">
        <v>280</v>
      </c>
      <c r="H911" s="16">
        <v>300000</v>
      </c>
      <c r="I911" s="413">
        <v>0</v>
      </c>
      <c r="J911" s="143">
        <v>0</v>
      </c>
      <c r="K911" s="13"/>
      <c r="L911" s="191"/>
      <c r="M911" s="191"/>
    </row>
    <row r="912" spans="1:14">
      <c r="A912" s="191" t="s">
        <v>436</v>
      </c>
      <c r="B912" s="13" t="s">
        <v>17</v>
      </c>
      <c r="C912" s="487" t="s">
        <v>18</v>
      </c>
      <c r="D912" s="15" t="s">
        <v>21</v>
      </c>
      <c r="E912" s="164" t="s">
        <v>1537</v>
      </c>
      <c r="F912" s="142" t="s">
        <v>27</v>
      </c>
      <c r="G912" s="145" t="s">
        <v>280</v>
      </c>
      <c r="H912" s="16">
        <v>150000</v>
      </c>
      <c r="I912" s="413">
        <v>250000</v>
      </c>
      <c r="J912" s="143">
        <v>187500</v>
      </c>
      <c r="K912" s="13"/>
      <c r="L912" s="191"/>
      <c r="M912" s="191"/>
    </row>
    <row r="913" spans="1:14">
      <c r="A913" s="191" t="s">
        <v>436</v>
      </c>
      <c r="B913" s="13" t="s">
        <v>37</v>
      </c>
      <c r="C913" s="487" t="s">
        <v>38</v>
      </c>
      <c r="D913" s="15" t="s">
        <v>21</v>
      </c>
      <c r="E913" s="164" t="s">
        <v>1537</v>
      </c>
      <c r="F913" s="142" t="s">
        <v>27</v>
      </c>
      <c r="G913" s="145" t="s">
        <v>280</v>
      </c>
      <c r="H913" s="16">
        <v>550000</v>
      </c>
      <c r="I913" s="413">
        <v>650000</v>
      </c>
      <c r="J913" s="143">
        <v>325000</v>
      </c>
      <c r="K913" s="13"/>
      <c r="L913" s="191"/>
      <c r="M913" s="191"/>
    </row>
    <row r="914" spans="1:14">
      <c r="A914" s="191" t="s">
        <v>436</v>
      </c>
      <c r="B914" s="13" t="s">
        <v>240</v>
      </c>
      <c r="C914" s="486" t="s">
        <v>332</v>
      </c>
      <c r="H914" s="25">
        <f>SUM(H907:H913)</f>
        <v>1800000</v>
      </c>
      <c r="I914" s="414">
        <f>SUM(I907:I913)</f>
        <v>1800000</v>
      </c>
      <c r="J914" s="146">
        <f>SUM(J907:J913)</f>
        <v>1125000</v>
      </c>
      <c r="K914" s="13"/>
      <c r="L914" s="191"/>
      <c r="M914" s="191"/>
    </row>
    <row r="915" spans="1:14">
      <c r="A915" s="191" t="s">
        <v>437</v>
      </c>
      <c r="B915" s="13" t="s">
        <v>240</v>
      </c>
      <c r="C915" s="485" t="s">
        <v>434</v>
      </c>
      <c r="K915" s="13"/>
      <c r="L915" s="191"/>
      <c r="M915" s="191"/>
    </row>
    <row r="916" spans="1:14">
      <c r="A916" s="191" t="s">
        <v>437</v>
      </c>
      <c r="B916" s="13" t="s">
        <v>2</v>
      </c>
      <c r="C916" s="487" t="s">
        <v>62</v>
      </c>
      <c r="D916" s="15" t="s">
        <v>21</v>
      </c>
      <c r="E916" s="164" t="s">
        <v>1537</v>
      </c>
      <c r="F916" s="142" t="s">
        <v>27</v>
      </c>
      <c r="G916" s="145" t="s">
        <v>280</v>
      </c>
      <c r="H916" s="16">
        <v>3000000</v>
      </c>
      <c r="I916" s="413">
        <v>3000000</v>
      </c>
      <c r="J916" s="143">
        <v>2250000</v>
      </c>
      <c r="K916" s="13"/>
      <c r="L916" s="191"/>
      <c r="M916" s="191"/>
    </row>
    <row r="917" spans="1:14">
      <c r="A917" s="191" t="s">
        <v>437</v>
      </c>
      <c r="B917" s="13" t="s">
        <v>3</v>
      </c>
      <c r="C917" s="487" t="s">
        <v>4</v>
      </c>
      <c r="D917" s="15" t="s">
        <v>21</v>
      </c>
      <c r="E917" s="164" t="s">
        <v>1537</v>
      </c>
      <c r="F917" s="142" t="s">
        <v>27</v>
      </c>
      <c r="G917" s="145" t="s">
        <v>280</v>
      </c>
      <c r="H917" s="16">
        <v>1000000</v>
      </c>
      <c r="I917" s="413">
        <v>1000000</v>
      </c>
      <c r="J917" s="143">
        <v>750000</v>
      </c>
      <c r="L917" s="191"/>
      <c r="M917" s="191"/>
    </row>
    <row r="918" spans="1:14">
      <c r="A918" s="191" t="s">
        <v>437</v>
      </c>
      <c r="B918" s="13" t="s">
        <v>32</v>
      </c>
      <c r="C918" s="487" t="s">
        <v>33</v>
      </c>
      <c r="D918" s="15" t="s">
        <v>21</v>
      </c>
      <c r="E918" s="164" t="s">
        <v>1537</v>
      </c>
      <c r="F918" s="142" t="s">
        <v>27</v>
      </c>
      <c r="G918" s="145" t="s">
        <v>280</v>
      </c>
      <c r="H918" s="16">
        <v>2000000</v>
      </c>
      <c r="I918" s="413">
        <v>2000000</v>
      </c>
      <c r="J918" s="143">
        <v>1500000</v>
      </c>
      <c r="L918" s="191"/>
      <c r="M918" s="191"/>
    </row>
    <row r="919" spans="1:14">
      <c r="A919" s="191" t="s">
        <v>437</v>
      </c>
      <c r="B919" s="13" t="s">
        <v>240</v>
      </c>
      <c r="C919" s="486" t="s">
        <v>332</v>
      </c>
      <c r="H919" s="25">
        <f>SUM(H916:H918)</f>
        <v>6000000</v>
      </c>
      <c r="I919" s="414">
        <f>SUM(I916:I918)</f>
        <v>6000000</v>
      </c>
      <c r="J919" s="146">
        <f>SUM(J916:J918)</f>
        <v>4500000</v>
      </c>
      <c r="L919" s="191"/>
      <c r="M919" s="191"/>
    </row>
    <row r="920" spans="1:14">
      <c r="A920" s="191" t="s">
        <v>439</v>
      </c>
      <c r="B920" s="13" t="s">
        <v>240</v>
      </c>
      <c r="C920" s="485" t="s">
        <v>438</v>
      </c>
      <c r="L920" s="191"/>
      <c r="M920" s="191"/>
    </row>
    <row r="921" spans="1:14">
      <c r="A921" s="191" t="s">
        <v>439</v>
      </c>
      <c r="B921" s="13" t="s">
        <v>2</v>
      </c>
      <c r="C921" s="487" t="s">
        <v>62</v>
      </c>
      <c r="D921" s="15" t="s">
        <v>21</v>
      </c>
      <c r="E921" s="164" t="s">
        <v>1537</v>
      </c>
      <c r="F921" s="142" t="s">
        <v>27</v>
      </c>
      <c r="G921" s="145" t="s">
        <v>280</v>
      </c>
      <c r="H921" s="16">
        <v>1250000</v>
      </c>
      <c r="I921" s="413">
        <v>1250000</v>
      </c>
      <c r="J921" s="143">
        <v>0</v>
      </c>
      <c r="L921" s="191"/>
      <c r="M921" s="191"/>
    </row>
    <row r="922" spans="1:14">
      <c r="A922" s="191" t="s">
        <v>439</v>
      </c>
      <c r="B922" s="13" t="s">
        <v>52</v>
      </c>
      <c r="C922" s="487" t="s">
        <v>53</v>
      </c>
      <c r="D922" s="15" t="s">
        <v>21</v>
      </c>
      <c r="E922" s="164" t="s">
        <v>1537</v>
      </c>
      <c r="F922" s="142" t="s">
        <v>27</v>
      </c>
      <c r="G922" s="145" t="s">
        <v>280</v>
      </c>
      <c r="H922" s="16">
        <v>7000000</v>
      </c>
      <c r="I922" s="413">
        <v>7000000</v>
      </c>
      <c r="J922" s="143">
        <v>0</v>
      </c>
      <c r="L922" s="191"/>
      <c r="M922" s="191"/>
    </row>
    <row r="923" spans="1:14">
      <c r="A923" s="191" t="s">
        <v>439</v>
      </c>
      <c r="B923" s="13" t="s">
        <v>32</v>
      </c>
      <c r="C923" s="487" t="s">
        <v>33</v>
      </c>
      <c r="D923" s="15" t="s">
        <v>21</v>
      </c>
      <c r="E923" s="164" t="s">
        <v>1537</v>
      </c>
      <c r="F923" s="142" t="s">
        <v>27</v>
      </c>
      <c r="G923" s="145" t="s">
        <v>280</v>
      </c>
      <c r="H923" s="16">
        <v>700000</v>
      </c>
      <c r="I923" s="413">
        <v>700000</v>
      </c>
      <c r="J923" s="143">
        <v>0</v>
      </c>
      <c r="L923" s="191"/>
      <c r="M923" s="191"/>
    </row>
    <row r="924" spans="1:14">
      <c r="A924" s="191" t="s">
        <v>439</v>
      </c>
      <c r="B924" s="13" t="s">
        <v>63</v>
      </c>
      <c r="C924" s="487" t="s">
        <v>78</v>
      </c>
      <c r="D924" s="15" t="s">
        <v>21</v>
      </c>
      <c r="E924" s="164" t="s">
        <v>1537</v>
      </c>
      <c r="F924" s="142" t="s">
        <v>27</v>
      </c>
      <c r="G924" s="145" t="s">
        <v>280</v>
      </c>
      <c r="H924" s="16">
        <v>100000</v>
      </c>
      <c r="I924" s="413">
        <v>100000</v>
      </c>
      <c r="J924" s="143">
        <v>0</v>
      </c>
      <c r="L924" s="191"/>
      <c r="M924" s="191"/>
    </row>
    <row r="925" spans="1:14" s="14" customFormat="1">
      <c r="A925" s="191" t="s">
        <v>439</v>
      </c>
      <c r="B925" s="13" t="s">
        <v>34</v>
      </c>
      <c r="C925" s="487" t="s">
        <v>823</v>
      </c>
      <c r="D925" s="15" t="s">
        <v>21</v>
      </c>
      <c r="E925" s="164" t="s">
        <v>1537</v>
      </c>
      <c r="F925" s="142" t="s">
        <v>27</v>
      </c>
      <c r="G925" s="145" t="s">
        <v>280</v>
      </c>
      <c r="H925" s="16">
        <v>600000</v>
      </c>
      <c r="I925" s="413">
        <v>600000</v>
      </c>
      <c r="J925" s="143">
        <v>0</v>
      </c>
      <c r="K925" s="144"/>
      <c r="L925" s="191"/>
      <c r="M925" s="191"/>
      <c r="N925" s="13"/>
    </row>
    <row r="926" spans="1:14">
      <c r="A926" s="191" t="s">
        <v>439</v>
      </c>
      <c r="B926" s="13" t="s">
        <v>11</v>
      </c>
      <c r="C926" s="487" t="s">
        <v>12</v>
      </c>
      <c r="D926" s="15" t="s">
        <v>21</v>
      </c>
      <c r="E926" s="164" t="s">
        <v>1537</v>
      </c>
      <c r="F926" s="142" t="s">
        <v>27</v>
      </c>
      <c r="G926" s="145" t="s">
        <v>280</v>
      </c>
      <c r="H926" s="16">
        <v>10250000</v>
      </c>
      <c r="I926" s="413">
        <v>11250000</v>
      </c>
      <c r="J926" s="143">
        <v>0</v>
      </c>
      <c r="L926" s="191"/>
      <c r="M926" s="191"/>
    </row>
    <row r="927" spans="1:14">
      <c r="A927" s="191" t="s">
        <v>439</v>
      </c>
      <c r="B927" s="13" t="s">
        <v>13</v>
      </c>
      <c r="C927" s="487" t="s">
        <v>14</v>
      </c>
      <c r="D927" s="15" t="s">
        <v>21</v>
      </c>
      <c r="E927" s="164" t="s">
        <v>1537</v>
      </c>
      <c r="F927" s="142" t="s">
        <v>27</v>
      </c>
      <c r="G927" s="145" t="s">
        <v>280</v>
      </c>
      <c r="H927" s="16">
        <v>30300000</v>
      </c>
      <c r="I927" s="413">
        <v>1300000</v>
      </c>
      <c r="J927" s="143">
        <v>0</v>
      </c>
      <c r="L927" s="191"/>
      <c r="M927" s="191"/>
    </row>
    <row r="928" spans="1:14" s="14" customFormat="1">
      <c r="A928" s="191" t="s">
        <v>439</v>
      </c>
      <c r="B928" s="13" t="s">
        <v>17</v>
      </c>
      <c r="C928" s="487" t="s">
        <v>18</v>
      </c>
      <c r="D928" s="15" t="s">
        <v>21</v>
      </c>
      <c r="E928" s="164" t="s">
        <v>1537</v>
      </c>
      <c r="F928" s="142" t="s">
        <v>27</v>
      </c>
      <c r="G928" s="145" t="s">
        <v>280</v>
      </c>
      <c r="H928" s="16">
        <v>5000000</v>
      </c>
      <c r="I928" s="413">
        <v>5000000</v>
      </c>
      <c r="J928" s="143">
        <v>0</v>
      </c>
      <c r="K928" s="144"/>
      <c r="L928" s="191"/>
      <c r="M928" s="191"/>
      <c r="N928" s="13"/>
    </row>
    <row r="929" spans="1:13">
      <c r="A929" s="191" t="s">
        <v>439</v>
      </c>
      <c r="B929" s="13" t="s">
        <v>19</v>
      </c>
      <c r="C929" s="487" t="s">
        <v>20</v>
      </c>
      <c r="D929" s="15" t="s">
        <v>21</v>
      </c>
      <c r="E929" s="164" t="s">
        <v>1537</v>
      </c>
      <c r="F929" s="142" t="s">
        <v>27</v>
      </c>
      <c r="G929" s="145" t="s">
        <v>280</v>
      </c>
      <c r="H929" s="16">
        <v>50000</v>
      </c>
      <c r="I929" s="413">
        <v>50000</v>
      </c>
      <c r="J929" s="143">
        <v>0</v>
      </c>
      <c r="L929" s="191"/>
      <c r="M929" s="191"/>
    </row>
    <row r="930" spans="1:13">
      <c r="A930" s="191" t="s">
        <v>439</v>
      </c>
      <c r="B930" s="13" t="s">
        <v>37</v>
      </c>
      <c r="C930" s="487" t="s">
        <v>38</v>
      </c>
      <c r="D930" s="15" t="s">
        <v>21</v>
      </c>
      <c r="E930" s="164" t="s">
        <v>1537</v>
      </c>
      <c r="F930" s="142" t="s">
        <v>27</v>
      </c>
      <c r="G930" s="145" t="s">
        <v>280</v>
      </c>
      <c r="H930" s="16">
        <v>750000</v>
      </c>
      <c r="I930" s="413">
        <v>750000</v>
      </c>
      <c r="J930" s="143">
        <v>0</v>
      </c>
      <c r="L930" s="191"/>
      <c r="M930" s="191"/>
    </row>
    <row r="931" spans="1:13">
      <c r="A931" s="191" t="s">
        <v>439</v>
      </c>
      <c r="B931" s="13" t="s">
        <v>240</v>
      </c>
      <c r="C931" s="486" t="s">
        <v>332</v>
      </c>
      <c r="H931" s="25">
        <f>SUM(H921:H930)</f>
        <v>56000000</v>
      </c>
      <c r="I931" s="414">
        <f>SUM(I921:I930)</f>
        <v>28000000</v>
      </c>
      <c r="J931" s="25">
        <f>SUM(J921:J930)</f>
        <v>0</v>
      </c>
      <c r="L931" s="191"/>
      <c r="M931" s="191"/>
    </row>
    <row r="932" spans="1:13">
      <c r="A932" s="191" t="s">
        <v>238</v>
      </c>
      <c r="B932" s="13" t="s">
        <v>240</v>
      </c>
      <c r="C932" s="485" t="s">
        <v>239</v>
      </c>
      <c r="G932" s="145"/>
      <c r="L932" s="191"/>
      <c r="M932" s="191"/>
    </row>
    <row r="933" spans="1:13">
      <c r="A933" s="191" t="s">
        <v>238</v>
      </c>
      <c r="B933" s="13" t="s">
        <v>24</v>
      </c>
      <c r="C933" s="486" t="s">
        <v>306</v>
      </c>
      <c r="D933" s="119" t="s">
        <v>1</v>
      </c>
      <c r="E933" s="164" t="s">
        <v>1537</v>
      </c>
      <c r="F933" s="142" t="s">
        <v>27</v>
      </c>
      <c r="G933" s="145" t="s">
        <v>280</v>
      </c>
      <c r="H933" s="25">
        <v>46643190</v>
      </c>
      <c r="I933" s="414">
        <v>0</v>
      </c>
      <c r="J933" s="146">
        <v>0</v>
      </c>
      <c r="L933" s="191"/>
      <c r="M933" s="191"/>
    </row>
    <row r="934" spans="1:13">
      <c r="A934" s="191" t="s">
        <v>238</v>
      </c>
      <c r="B934" s="13" t="s">
        <v>2</v>
      </c>
      <c r="C934" s="487" t="s">
        <v>62</v>
      </c>
      <c r="D934" s="15" t="s">
        <v>16</v>
      </c>
      <c r="E934" s="164" t="s">
        <v>1537</v>
      </c>
      <c r="F934" s="142" t="s">
        <v>27</v>
      </c>
      <c r="G934" s="145" t="s">
        <v>280</v>
      </c>
      <c r="H934" s="16">
        <v>10480000</v>
      </c>
      <c r="I934" s="413">
        <v>2950000</v>
      </c>
      <c r="K934" s="13"/>
      <c r="L934" s="191"/>
      <c r="M934" s="191"/>
    </row>
    <row r="935" spans="1:13">
      <c r="A935" s="191" t="s">
        <v>238</v>
      </c>
      <c r="B935" s="13" t="s">
        <v>69</v>
      </c>
      <c r="C935" s="487" t="s">
        <v>97</v>
      </c>
      <c r="D935" s="15" t="s">
        <v>16</v>
      </c>
      <c r="E935" s="164" t="s">
        <v>1537</v>
      </c>
      <c r="F935" s="142" t="s">
        <v>27</v>
      </c>
      <c r="G935" s="145" t="s">
        <v>280</v>
      </c>
      <c r="H935" s="16">
        <v>400000</v>
      </c>
      <c r="I935" s="413">
        <v>400000</v>
      </c>
      <c r="J935" s="143">
        <v>300000</v>
      </c>
      <c r="K935" s="13"/>
      <c r="L935" s="191"/>
      <c r="M935" s="191"/>
    </row>
    <row r="936" spans="1:13">
      <c r="A936" s="191" t="s">
        <v>238</v>
      </c>
      <c r="B936" s="13" t="s">
        <v>3</v>
      </c>
      <c r="C936" s="487" t="s">
        <v>4</v>
      </c>
      <c r="D936" s="15" t="s">
        <v>16</v>
      </c>
      <c r="E936" s="164" t="s">
        <v>1537</v>
      </c>
      <c r="F936" s="142" t="s">
        <v>27</v>
      </c>
      <c r="G936" s="145" t="s">
        <v>280</v>
      </c>
      <c r="H936" s="16">
        <v>7010000</v>
      </c>
      <c r="I936" s="413">
        <v>650000</v>
      </c>
      <c r="J936" s="143">
        <v>487500</v>
      </c>
      <c r="K936" s="13"/>
      <c r="L936" s="191"/>
      <c r="M936" s="191"/>
    </row>
    <row r="937" spans="1:13">
      <c r="A937" s="191" t="s">
        <v>238</v>
      </c>
      <c r="B937" s="13" t="s">
        <v>88</v>
      </c>
      <c r="C937" s="487" t="s">
        <v>89</v>
      </c>
      <c r="D937" s="15" t="s">
        <v>16</v>
      </c>
      <c r="E937" s="164" t="s">
        <v>1537</v>
      </c>
      <c r="F937" s="142" t="s">
        <v>27</v>
      </c>
      <c r="G937" s="145" t="s">
        <v>280</v>
      </c>
      <c r="H937" s="16">
        <v>100000</v>
      </c>
      <c r="I937" s="413">
        <v>100000</v>
      </c>
      <c r="J937" s="143">
        <v>75000</v>
      </c>
      <c r="K937" s="13"/>
      <c r="L937" s="191"/>
      <c r="M937" s="191"/>
    </row>
    <row r="938" spans="1:13">
      <c r="A938" s="191" t="s">
        <v>238</v>
      </c>
      <c r="B938" s="13" t="s">
        <v>52</v>
      </c>
      <c r="C938" s="487" t="s">
        <v>53</v>
      </c>
      <c r="D938" s="15" t="s">
        <v>16</v>
      </c>
      <c r="E938" s="164" t="s">
        <v>1537</v>
      </c>
      <c r="F938" s="142" t="s">
        <v>27</v>
      </c>
      <c r="G938" s="145" t="s">
        <v>280</v>
      </c>
      <c r="H938" s="16">
        <v>7800000</v>
      </c>
      <c r="I938" s="413">
        <v>7000000</v>
      </c>
      <c r="K938" s="13"/>
      <c r="L938" s="191"/>
      <c r="M938" s="191"/>
    </row>
    <row r="939" spans="1:13">
      <c r="A939" s="191" t="s">
        <v>238</v>
      </c>
      <c r="B939" s="13" t="s">
        <v>32</v>
      </c>
      <c r="C939" s="487" t="s">
        <v>33</v>
      </c>
      <c r="D939" s="15" t="s">
        <v>16</v>
      </c>
      <c r="E939" s="164" t="s">
        <v>1537</v>
      </c>
      <c r="F939" s="142" t="s">
        <v>27</v>
      </c>
      <c r="G939" s="145" t="s">
        <v>280</v>
      </c>
      <c r="H939" s="16">
        <v>2800000</v>
      </c>
      <c r="I939" s="413">
        <v>800000</v>
      </c>
      <c r="J939" s="143">
        <v>600000</v>
      </c>
      <c r="K939" s="13"/>
      <c r="L939" s="191"/>
      <c r="M939" s="191"/>
    </row>
    <row r="940" spans="1:13">
      <c r="A940" s="191" t="s">
        <v>238</v>
      </c>
      <c r="B940" s="13" t="s">
        <v>9</v>
      </c>
      <c r="C940" s="487" t="s">
        <v>10</v>
      </c>
      <c r="D940" s="15" t="s">
        <v>16</v>
      </c>
      <c r="E940" s="164" t="s">
        <v>1537</v>
      </c>
      <c r="F940" s="142" t="s">
        <v>27</v>
      </c>
      <c r="G940" s="145" t="s">
        <v>280</v>
      </c>
      <c r="H940" s="16">
        <v>2405000</v>
      </c>
      <c r="I940" s="413">
        <v>605000</v>
      </c>
      <c r="K940" s="13"/>
      <c r="L940" s="191"/>
      <c r="M940" s="191"/>
    </row>
    <row r="941" spans="1:13">
      <c r="A941" s="191" t="s">
        <v>238</v>
      </c>
      <c r="B941" s="13" t="s">
        <v>11</v>
      </c>
      <c r="C941" s="487" t="s">
        <v>12</v>
      </c>
      <c r="D941" s="15" t="s">
        <v>16</v>
      </c>
      <c r="E941" s="164" t="s">
        <v>1537</v>
      </c>
      <c r="F941" s="142" t="s">
        <v>27</v>
      </c>
      <c r="G941" s="145" t="s">
        <v>280</v>
      </c>
      <c r="H941" s="16">
        <v>2950000</v>
      </c>
      <c r="I941" s="413">
        <v>10000000</v>
      </c>
      <c r="K941" s="13"/>
      <c r="L941" s="191"/>
      <c r="M941" s="191"/>
    </row>
    <row r="942" spans="1:13">
      <c r="A942" s="191" t="s">
        <v>238</v>
      </c>
      <c r="B942" s="13" t="s">
        <v>13</v>
      </c>
      <c r="C942" s="487" t="s">
        <v>14</v>
      </c>
      <c r="D942" s="15" t="s">
        <v>16</v>
      </c>
      <c r="E942" s="164" t="s">
        <v>1537</v>
      </c>
      <c r="F942" s="142" t="s">
        <v>27</v>
      </c>
      <c r="G942" s="145" t="s">
        <v>280</v>
      </c>
      <c r="H942" s="16">
        <v>30000000</v>
      </c>
      <c r="I942" s="413">
        <v>6000000</v>
      </c>
      <c r="L942" s="191"/>
      <c r="M942" s="191"/>
    </row>
    <row r="943" spans="1:13">
      <c r="A943" s="191" t="s">
        <v>238</v>
      </c>
      <c r="B943" s="13" t="s">
        <v>17</v>
      </c>
      <c r="C943" s="487" t="s">
        <v>18</v>
      </c>
      <c r="D943" s="15" t="s">
        <v>16</v>
      </c>
      <c r="E943" s="164" t="s">
        <v>1537</v>
      </c>
      <c r="F943" s="142" t="s">
        <v>27</v>
      </c>
      <c r="G943" s="145" t="s">
        <v>280</v>
      </c>
      <c r="H943" s="16">
        <v>6000000</v>
      </c>
      <c r="I943" s="413">
        <v>6000000</v>
      </c>
      <c r="L943" s="191"/>
      <c r="M943" s="191"/>
    </row>
    <row r="944" spans="1:13">
      <c r="A944" s="191" t="s">
        <v>238</v>
      </c>
      <c r="B944" s="13" t="s">
        <v>19</v>
      </c>
      <c r="C944" s="487" t="s">
        <v>20</v>
      </c>
      <c r="D944" s="15" t="s">
        <v>16</v>
      </c>
      <c r="E944" s="164" t="s">
        <v>1537</v>
      </c>
      <c r="F944" s="142" t="s">
        <v>27</v>
      </c>
      <c r="G944" s="145" t="s">
        <v>280</v>
      </c>
      <c r="H944" s="16">
        <v>45000</v>
      </c>
      <c r="I944" s="413">
        <v>45000</v>
      </c>
      <c r="L944" s="191"/>
      <c r="M944" s="191"/>
    </row>
    <row r="945" spans="1:13">
      <c r="A945" s="191" t="s">
        <v>238</v>
      </c>
      <c r="B945" s="13" t="s">
        <v>22</v>
      </c>
      <c r="C945" s="487" t="s">
        <v>23</v>
      </c>
      <c r="D945" s="15" t="s">
        <v>16</v>
      </c>
      <c r="E945" s="164" t="s">
        <v>1537</v>
      </c>
      <c r="F945" s="142" t="s">
        <v>27</v>
      </c>
      <c r="G945" s="145" t="s">
        <v>280</v>
      </c>
      <c r="H945" s="16">
        <v>3350000</v>
      </c>
      <c r="I945" s="413">
        <v>950000</v>
      </c>
      <c r="J945" s="143">
        <v>712500</v>
      </c>
      <c r="L945" s="191"/>
      <c r="M945" s="191"/>
    </row>
    <row r="946" spans="1:13">
      <c r="A946" s="191" t="s">
        <v>238</v>
      </c>
      <c r="B946" s="13" t="s">
        <v>37</v>
      </c>
      <c r="C946" s="487" t="s">
        <v>38</v>
      </c>
      <c r="D946" s="15" t="s">
        <v>16</v>
      </c>
      <c r="E946" s="164" t="s">
        <v>1537</v>
      </c>
      <c r="F946" s="142" t="s">
        <v>27</v>
      </c>
      <c r="G946" s="145" t="s">
        <v>280</v>
      </c>
      <c r="H946" s="16">
        <v>400000</v>
      </c>
      <c r="I946" s="413">
        <v>400000</v>
      </c>
      <c r="J946" s="143">
        <v>300000</v>
      </c>
      <c r="L946" s="191"/>
      <c r="M946" s="191"/>
    </row>
    <row r="947" spans="1:13">
      <c r="A947" s="191" t="s">
        <v>238</v>
      </c>
      <c r="B947" s="13" t="s">
        <v>104</v>
      </c>
      <c r="C947" s="487" t="s">
        <v>105</v>
      </c>
      <c r="D947" s="15" t="s">
        <v>16</v>
      </c>
      <c r="E947" s="164" t="s">
        <v>1537</v>
      </c>
      <c r="F947" s="142" t="s">
        <v>27</v>
      </c>
      <c r="G947" s="145" t="s">
        <v>280</v>
      </c>
      <c r="H947" s="16">
        <v>300000</v>
      </c>
      <c r="I947" s="413">
        <v>300000</v>
      </c>
      <c r="J947" s="143">
        <v>225000</v>
      </c>
      <c r="L947" s="191"/>
      <c r="M947" s="191"/>
    </row>
    <row r="948" spans="1:13">
      <c r="A948" s="191" t="s">
        <v>238</v>
      </c>
      <c r="B948" s="13" t="s">
        <v>240</v>
      </c>
      <c r="C948" s="486" t="s">
        <v>332</v>
      </c>
      <c r="G948" s="145"/>
      <c r="H948" s="25">
        <f>SUM(H934:H947)</f>
        <v>74040000</v>
      </c>
      <c r="I948" s="414">
        <f>SUM(I934:I947)</f>
        <v>36200000</v>
      </c>
      <c r="J948" s="146">
        <f>SUM(J934:J947)</f>
        <v>2700000</v>
      </c>
      <c r="L948" s="191"/>
      <c r="M948" s="191"/>
    </row>
    <row r="949" spans="1:13">
      <c r="A949" s="191" t="s">
        <v>58</v>
      </c>
      <c r="B949" s="13" t="s">
        <v>240</v>
      </c>
      <c r="C949" s="485" t="s">
        <v>59</v>
      </c>
      <c r="G949" s="145"/>
      <c r="L949" s="191"/>
      <c r="M949" s="191"/>
    </row>
    <row r="950" spans="1:13">
      <c r="A950" s="191" t="s">
        <v>58</v>
      </c>
      <c r="B950" s="13" t="s">
        <v>24</v>
      </c>
      <c r="C950" s="486" t="s">
        <v>306</v>
      </c>
      <c r="D950" s="119" t="s">
        <v>1</v>
      </c>
      <c r="E950" s="164" t="s">
        <v>1537</v>
      </c>
      <c r="F950" s="142" t="s">
        <v>27</v>
      </c>
      <c r="G950" s="145" t="s">
        <v>280</v>
      </c>
      <c r="H950" s="25">
        <v>71314300</v>
      </c>
      <c r="I950" s="414">
        <v>63110000</v>
      </c>
      <c r="J950" s="146">
        <v>42160944</v>
      </c>
      <c r="K950" s="152"/>
      <c r="L950" s="191"/>
      <c r="M950" s="191"/>
    </row>
    <row r="951" spans="1:13">
      <c r="A951" s="191" t="s">
        <v>58</v>
      </c>
      <c r="B951" s="13" t="s">
        <v>25</v>
      </c>
      <c r="C951" s="487" t="s">
        <v>60</v>
      </c>
      <c r="D951" s="15" t="s">
        <v>61</v>
      </c>
      <c r="E951" s="164" t="s">
        <v>1537</v>
      </c>
      <c r="F951" s="142" t="s">
        <v>27</v>
      </c>
      <c r="G951" s="145" t="s">
        <v>280</v>
      </c>
      <c r="H951" s="16">
        <v>1000000</v>
      </c>
      <c r="I951" s="413">
        <v>1000000</v>
      </c>
      <c r="J951" s="143">
        <v>750000</v>
      </c>
      <c r="L951" s="191"/>
      <c r="M951" s="191"/>
    </row>
    <row r="952" spans="1:13">
      <c r="A952" s="191" t="s">
        <v>58</v>
      </c>
      <c r="B952" s="13" t="s">
        <v>2</v>
      </c>
      <c r="C952" s="487" t="s">
        <v>62</v>
      </c>
      <c r="D952" s="15" t="s">
        <v>61</v>
      </c>
      <c r="E952" s="164" t="s">
        <v>1537</v>
      </c>
      <c r="F952" s="142" t="s">
        <v>27</v>
      </c>
      <c r="G952" s="145" t="s">
        <v>280</v>
      </c>
      <c r="H952" s="16">
        <v>7250000</v>
      </c>
      <c r="I952" s="413">
        <v>7250000</v>
      </c>
      <c r="J952" s="143">
        <v>1845000</v>
      </c>
      <c r="L952" s="191"/>
      <c r="M952" s="191"/>
    </row>
    <row r="953" spans="1:13">
      <c r="A953" s="191" t="s">
        <v>58</v>
      </c>
      <c r="B953" s="13" t="s">
        <v>32</v>
      </c>
      <c r="C953" s="487" t="s">
        <v>33</v>
      </c>
      <c r="D953" s="15" t="s">
        <v>61</v>
      </c>
      <c r="E953" s="164" t="s">
        <v>1537</v>
      </c>
      <c r="F953" s="142" t="s">
        <v>27</v>
      </c>
      <c r="G953" s="145" t="s">
        <v>280</v>
      </c>
      <c r="H953" s="16">
        <v>500000</v>
      </c>
      <c r="I953" s="413">
        <v>500000</v>
      </c>
      <c r="J953" s="143">
        <v>375000</v>
      </c>
      <c r="L953" s="191"/>
      <c r="M953" s="191"/>
    </row>
    <row r="954" spans="1:13">
      <c r="A954" s="191" t="s">
        <v>58</v>
      </c>
      <c r="B954" s="13" t="s">
        <v>63</v>
      </c>
      <c r="C954" s="487" t="s">
        <v>64</v>
      </c>
      <c r="D954" s="15" t="s">
        <v>61</v>
      </c>
      <c r="E954" s="164" t="s">
        <v>1537</v>
      </c>
      <c r="F954" s="142" t="s">
        <v>27</v>
      </c>
      <c r="G954" s="145" t="s">
        <v>280</v>
      </c>
      <c r="H954" s="16">
        <v>200000</v>
      </c>
      <c r="I954" s="413">
        <v>200000</v>
      </c>
      <c r="J954" s="143">
        <v>150000</v>
      </c>
      <c r="L954" s="191"/>
      <c r="M954" s="191"/>
    </row>
    <row r="955" spans="1:13">
      <c r="A955" s="191" t="s">
        <v>58</v>
      </c>
      <c r="B955" s="13" t="s">
        <v>34</v>
      </c>
      <c r="C955" s="487" t="s">
        <v>823</v>
      </c>
      <c r="D955" s="15" t="s">
        <v>61</v>
      </c>
      <c r="E955" s="164" t="s">
        <v>1537</v>
      </c>
      <c r="F955" s="142" t="s">
        <v>27</v>
      </c>
      <c r="G955" s="145" t="s">
        <v>280</v>
      </c>
      <c r="H955" s="16">
        <v>5160000</v>
      </c>
      <c r="I955" s="413">
        <v>5160000</v>
      </c>
      <c r="J955" s="143">
        <v>1500000</v>
      </c>
      <c r="L955" s="191"/>
      <c r="M955" s="191"/>
    </row>
    <row r="956" spans="1:13">
      <c r="A956" s="191" t="s">
        <v>58</v>
      </c>
      <c r="B956" s="13" t="s">
        <v>11</v>
      </c>
      <c r="C956" s="487" t="s">
        <v>12</v>
      </c>
      <c r="D956" s="15" t="s">
        <v>61</v>
      </c>
      <c r="E956" s="164" t="s">
        <v>1537</v>
      </c>
      <c r="F956" s="142" t="s">
        <v>27</v>
      </c>
      <c r="G956" s="145" t="s">
        <v>280</v>
      </c>
      <c r="H956" s="16">
        <v>8000000</v>
      </c>
      <c r="I956" s="413">
        <v>10000000</v>
      </c>
      <c r="J956" s="143">
        <v>1500000</v>
      </c>
      <c r="L956" s="191"/>
      <c r="M956" s="191"/>
    </row>
    <row r="957" spans="1:13">
      <c r="A957" s="191" t="s">
        <v>58</v>
      </c>
      <c r="B957" s="13" t="s">
        <v>13</v>
      </c>
      <c r="C957" s="487" t="s">
        <v>14</v>
      </c>
      <c r="D957" s="15" t="s">
        <v>61</v>
      </c>
      <c r="E957" s="164" t="s">
        <v>1537</v>
      </c>
      <c r="F957" s="142" t="s">
        <v>27</v>
      </c>
      <c r="G957" s="145" t="s">
        <v>280</v>
      </c>
      <c r="H957" s="16">
        <v>4050000</v>
      </c>
      <c r="I957" s="413">
        <v>4050000</v>
      </c>
      <c r="J957" s="143">
        <v>1500000</v>
      </c>
      <c r="L957" s="191"/>
      <c r="M957" s="191"/>
    </row>
    <row r="958" spans="1:13">
      <c r="A958" s="191" t="s">
        <v>58</v>
      </c>
      <c r="B958" s="13" t="s">
        <v>15</v>
      </c>
      <c r="C958" s="487" t="s">
        <v>486</v>
      </c>
      <c r="D958" s="15" t="s">
        <v>61</v>
      </c>
      <c r="E958" s="164" t="s">
        <v>1537</v>
      </c>
      <c r="F958" s="142" t="s">
        <v>27</v>
      </c>
      <c r="G958" s="145" t="s">
        <v>280</v>
      </c>
      <c r="H958" s="16">
        <v>100000</v>
      </c>
      <c r="I958" s="413">
        <v>100000</v>
      </c>
      <c r="J958" s="143">
        <v>75000</v>
      </c>
      <c r="L958" s="191"/>
      <c r="M958" s="191"/>
    </row>
    <row r="959" spans="1:13">
      <c r="A959" s="191" t="s">
        <v>58</v>
      </c>
      <c r="B959" s="13" t="s">
        <v>17</v>
      </c>
      <c r="C959" s="487" t="s">
        <v>18</v>
      </c>
      <c r="D959" s="15" t="s">
        <v>61</v>
      </c>
      <c r="E959" s="164" t="s">
        <v>1537</v>
      </c>
      <c r="F959" s="142" t="s">
        <v>27</v>
      </c>
      <c r="G959" s="145" t="s">
        <v>280</v>
      </c>
      <c r="H959" s="16">
        <v>200000</v>
      </c>
      <c r="I959" s="413">
        <v>200000</v>
      </c>
      <c r="J959" s="143">
        <v>150000</v>
      </c>
      <c r="L959" s="191"/>
      <c r="M959" s="191"/>
    </row>
    <row r="960" spans="1:13">
      <c r="A960" s="191" t="s">
        <v>58</v>
      </c>
      <c r="B960" s="13" t="s">
        <v>47</v>
      </c>
      <c r="C960" s="487" t="s">
        <v>65</v>
      </c>
      <c r="D960" s="15" t="s">
        <v>61</v>
      </c>
      <c r="E960" s="164" t="s">
        <v>1537</v>
      </c>
      <c r="F960" s="142" t="s">
        <v>27</v>
      </c>
      <c r="G960" s="145" t="s">
        <v>280</v>
      </c>
      <c r="H960" s="16">
        <v>500000</v>
      </c>
      <c r="I960" s="413">
        <v>500000</v>
      </c>
      <c r="J960" s="143">
        <v>375000</v>
      </c>
      <c r="L960" s="191"/>
      <c r="M960" s="191"/>
    </row>
    <row r="961" spans="1:14">
      <c r="A961" s="191" t="s">
        <v>58</v>
      </c>
      <c r="B961" s="13" t="s">
        <v>19</v>
      </c>
      <c r="C961" s="487" t="s">
        <v>20</v>
      </c>
      <c r="D961" s="15" t="s">
        <v>61</v>
      </c>
      <c r="E961" s="164" t="s">
        <v>1537</v>
      </c>
      <c r="F961" s="142" t="s">
        <v>27</v>
      </c>
      <c r="G961" s="145" t="s">
        <v>280</v>
      </c>
      <c r="H961" s="16">
        <v>40000</v>
      </c>
      <c r="I961" s="413">
        <v>40000</v>
      </c>
      <c r="J961" s="143">
        <v>30000</v>
      </c>
      <c r="L961" s="191"/>
      <c r="M961" s="191"/>
    </row>
    <row r="962" spans="1:14">
      <c r="A962" s="191" t="s">
        <v>58</v>
      </c>
      <c r="B962" s="13" t="s">
        <v>37</v>
      </c>
      <c r="C962" s="487" t="s">
        <v>38</v>
      </c>
      <c r="D962" s="15" t="s">
        <v>61</v>
      </c>
      <c r="E962" s="164" t="s">
        <v>1537</v>
      </c>
      <c r="F962" s="142" t="s">
        <v>27</v>
      </c>
      <c r="G962" s="145" t="s">
        <v>280</v>
      </c>
      <c r="H962" s="16">
        <v>1000000</v>
      </c>
      <c r="I962" s="413">
        <v>1000000</v>
      </c>
      <c r="J962" s="143">
        <v>750000</v>
      </c>
      <c r="L962" s="191"/>
      <c r="M962" s="191"/>
    </row>
    <row r="963" spans="1:14">
      <c r="A963" s="191" t="s">
        <v>58</v>
      </c>
      <c r="B963" s="13" t="s">
        <v>240</v>
      </c>
      <c r="C963" s="486" t="s">
        <v>332</v>
      </c>
      <c r="G963" s="145"/>
      <c r="H963" s="25">
        <f>SUM(H951:H962)</f>
        <v>28000000</v>
      </c>
      <c r="I963" s="414">
        <f>SUM(I951:I962)</f>
        <v>30000000</v>
      </c>
      <c r="J963" s="146">
        <f>SUM(J951:J962)</f>
        <v>9000000</v>
      </c>
      <c r="K963" s="152"/>
      <c r="L963" s="191"/>
      <c r="M963" s="191"/>
    </row>
    <row r="964" spans="1:14" s="14" customFormat="1">
      <c r="A964" s="191" t="s">
        <v>66</v>
      </c>
      <c r="B964" s="13" t="s">
        <v>240</v>
      </c>
      <c r="C964" s="485" t="s">
        <v>67</v>
      </c>
      <c r="D964" s="15"/>
      <c r="E964" s="44"/>
      <c r="F964" s="142"/>
      <c r="G964" s="145"/>
      <c r="H964" s="16"/>
      <c r="I964" s="413"/>
      <c r="J964" s="143"/>
      <c r="K964" s="144"/>
      <c r="L964" s="191"/>
      <c r="M964" s="191"/>
      <c r="N964" s="13"/>
    </row>
    <row r="965" spans="1:14">
      <c r="A965" s="191" t="s">
        <v>66</v>
      </c>
      <c r="B965" s="13" t="s">
        <v>24</v>
      </c>
      <c r="C965" s="486" t="s">
        <v>306</v>
      </c>
      <c r="D965" s="119" t="s">
        <v>1</v>
      </c>
      <c r="E965" s="164" t="s">
        <v>1537</v>
      </c>
      <c r="F965" s="142" t="s">
        <v>27</v>
      </c>
      <c r="G965" s="145" t="s">
        <v>280</v>
      </c>
      <c r="H965" s="25">
        <v>359386330</v>
      </c>
      <c r="I965" s="414">
        <v>318041000</v>
      </c>
      <c r="J965" s="146">
        <v>204041322</v>
      </c>
      <c r="K965" s="152"/>
      <c r="L965" s="191"/>
      <c r="M965" s="191"/>
    </row>
    <row r="966" spans="1:14">
      <c r="A966" s="191" t="s">
        <v>66</v>
      </c>
      <c r="B966" s="13" t="s">
        <v>25</v>
      </c>
      <c r="C966" s="487" t="s">
        <v>60</v>
      </c>
      <c r="D966" s="15" t="s">
        <v>68</v>
      </c>
      <c r="E966" s="164" t="s">
        <v>1537</v>
      </c>
      <c r="F966" s="142" t="s">
        <v>27</v>
      </c>
      <c r="G966" s="145" t="s">
        <v>280</v>
      </c>
      <c r="H966" s="16">
        <v>1200000</v>
      </c>
      <c r="I966" s="413">
        <v>600000</v>
      </c>
      <c r="J966" s="143">
        <v>450000</v>
      </c>
      <c r="L966" s="191"/>
      <c r="M966" s="191"/>
    </row>
    <row r="967" spans="1:14" s="14" customFormat="1">
      <c r="A967" s="191" t="s">
        <v>66</v>
      </c>
      <c r="B967" s="13" t="s">
        <v>2</v>
      </c>
      <c r="C967" s="487" t="s">
        <v>62</v>
      </c>
      <c r="D967" s="15" t="s">
        <v>68</v>
      </c>
      <c r="E967" s="164" t="s">
        <v>1537</v>
      </c>
      <c r="F967" s="142" t="s">
        <v>27</v>
      </c>
      <c r="G967" s="145" t="s">
        <v>280</v>
      </c>
      <c r="H967" s="16">
        <v>1800000</v>
      </c>
      <c r="I967" s="413">
        <v>900000</v>
      </c>
      <c r="J967" s="143">
        <v>675000</v>
      </c>
      <c r="K967" s="144"/>
      <c r="L967" s="191"/>
      <c r="M967" s="191"/>
      <c r="N967" s="13"/>
    </row>
    <row r="968" spans="1:14">
      <c r="A968" s="191" t="s">
        <v>66</v>
      </c>
      <c r="B968" s="13" t="s">
        <v>69</v>
      </c>
      <c r="C968" s="487" t="s">
        <v>70</v>
      </c>
      <c r="D968" s="15" t="s">
        <v>68</v>
      </c>
      <c r="E968" s="164" t="s">
        <v>1537</v>
      </c>
      <c r="F968" s="142" t="s">
        <v>27</v>
      </c>
      <c r="G968" s="145" t="s">
        <v>280</v>
      </c>
      <c r="H968" s="16">
        <v>120166000</v>
      </c>
      <c r="I968" s="413">
        <v>133166000</v>
      </c>
      <c r="J968" s="143">
        <v>60861165</v>
      </c>
      <c r="L968" s="191"/>
      <c r="M968" s="191"/>
    </row>
    <row r="969" spans="1:14">
      <c r="A969" s="191" t="s">
        <v>66</v>
      </c>
      <c r="B969" s="13" t="s">
        <v>3</v>
      </c>
      <c r="C969" s="487" t="s">
        <v>4</v>
      </c>
      <c r="D969" s="15" t="s">
        <v>68</v>
      </c>
      <c r="E969" s="164" t="s">
        <v>1537</v>
      </c>
      <c r="F969" s="142" t="s">
        <v>27</v>
      </c>
      <c r="G969" s="145" t="s">
        <v>280</v>
      </c>
      <c r="H969" s="16">
        <v>2300000</v>
      </c>
      <c r="I969" s="413">
        <v>2300000</v>
      </c>
      <c r="J969" s="143">
        <v>1725000</v>
      </c>
      <c r="L969" s="191"/>
      <c r="M969" s="191"/>
    </row>
    <row r="970" spans="1:14">
      <c r="A970" s="191" t="s">
        <v>66</v>
      </c>
      <c r="B970" s="13" t="s">
        <v>5</v>
      </c>
      <c r="C970" s="487" t="s">
        <v>6</v>
      </c>
      <c r="D970" s="15" t="s">
        <v>68</v>
      </c>
      <c r="E970" s="164" t="s">
        <v>1537</v>
      </c>
      <c r="F970" s="142" t="s">
        <v>27</v>
      </c>
      <c r="G970" s="145" t="s">
        <v>280</v>
      </c>
      <c r="H970" s="16">
        <v>300000</v>
      </c>
      <c r="I970" s="413">
        <v>150000</v>
      </c>
      <c r="J970" s="143">
        <v>75000</v>
      </c>
      <c r="L970" s="191"/>
      <c r="M970" s="191"/>
    </row>
    <row r="971" spans="1:14">
      <c r="A971" s="191" t="s">
        <v>66</v>
      </c>
      <c r="B971" s="13" t="s">
        <v>32</v>
      </c>
      <c r="C971" s="487" t="s">
        <v>33</v>
      </c>
      <c r="D971" s="15" t="s">
        <v>68</v>
      </c>
      <c r="E971" s="164" t="s">
        <v>1537</v>
      </c>
      <c r="F971" s="142" t="s">
        <v>27</v>
      </c>
      <c r="G971" s="145" t="s">
        <v>280</v>
      </c>
      <c r="H971" s="16">
        <v>2000000</v>
      </c>
      <c r="I971" s="413">
        <v>2250000</v>
      </c>
      <c r="J971" s="143">
        <v>1612500</v>
      </c>
      <c r="L971" s="191"/>
      <c r="M971" s="191"/>
    </row>
    <row r="972" spans="1:14">
      <c r="A972" s="191" t="s">
        <v>66</v>
      </c>
      <c r="B972" s="13" t="s">
        <v>9</v>
      </c>
      <c r="C972" s="487" t="s">
        <v>10</v>
      </c>
      <c r="D972" s="15" t="s">
        <v>68</v>
      </c>
      <c r="E972" s="164" t="s">
        <v>1537</v>
      </c>
      <c r="F972" s="142" t="s">
        <v>27</v>
      </c>
      <c r="G972" s="145" t="s">
        <v>280</v>
      </c>
      <c r="H972" s="16">
        <v>2000000</v>
      </c>
      <c r="I972" s="413">
        <v>3250000</v>
      </c>
      <c r="L972" s="191"/>
      <c r="M972" s="191"/>
    </row>
    <row r="973" spans="1:14">
      <c r="A973" s="191" t="s">
        <v>66</v>
      </c>
      <c r="B973" s="13" t="s">
        <v>11</v>
      </c>
      <c r="C973" s="487" t="s">
        <v>12</v>
      </c>
      <c r="D973" s="15" t="s">
        <v>68</v>
      </c>
      <c r="E973" s="164" t="s">
        <v>1537</v>
      </c>
      <c r="F973" s="142" t="s">
        <v>27</v>
      </c>
      <c r="G973" s="145" t="s">
        <v>280</v>
      </c>
      <c r="H973" s="16">
        <v>3800000</v>
      </c>
      <c r="I973" s="413">
        <v>1900000</v>
      </c>
      <c r="J973" s="143">
        <v>1425000</v>
      </c>
      <c r="L973" s="191"/>
      <c r="M973" s="191"/>
    </row>
    <row r="974" spans="1:14">
      <c r="A974" s="191" t="s">
        <v>66</v>
      </c>
      <c r="B974" s="13" t="s">
        <v>13</v>
      </c>
      <c r="C974" s="487" t="s">
        <v>14</v>
      </c>
      <c r="D974" s="15" t="s">
        <v>68</v>
      </c>
      <c r="E974" s="164" t="s">
        <v>1537</v>
      </c>
      <c r="F974" s="142" t="s">
        <v>27</v>
      </c>
      <c r="G974" s="145" t="s">
        <v>280</v>
      </c>
      <c r="H974" s="16">
        <v>400000</v>
      </c>
      <c r="I974" s="413">
        <v>200000</v>
      </c>
      <c r="J974" s="143">
        <v>150000</v>
      </c>
      <c r="L974" s="191"/>
      <c r="M974" s="191"/>
    </row>
    <row r="975" spans="1:14">
      <c r="A975" s="191" t="s">
        <v>66</v>
      </c>
      <c r="B975" s="13" t="s">
        <v>15</v>
      </c>
      <c r="C975" s="487" t="s">
        <v>486</v>
      </c>
      <c r="D975" s="15" t="s">
        <v>68</v>
      </c>
      <c r="E975" s="164" t="s">
        <v>1537</v>
      </c>
      <c r="F975" s="142" t="s">
        <v>27</v>
      </c>
      <c r="G975" s="145" t="s">
        <v>280</v>
      </c>
      <c r="H975" s="16">
        <v>1600000</v>
      </c>
      <c r="I975" s="413">
        <v>800000</v>
      </c>
      <c r="J975" s="143">
        <v>600000</v>
      </c>
      <c r="L975" s="191"/>
      <c r="M975" s="191"/>
    </row>
    <row r="976" spans="1:14">
      <c r="A976" s="191" t="s">
        <v>66</v>
      </c>
      <c r="B976" s="13" t="s">
        <v>17</v>
      </c>
      <c r="C976" s="487" t="s">
        <v>18</v>
      </c>
      <c r="D976" s="15" t="s">
        <v>68</v>
      </c>
      <c r="E976" s="164" t="s">
        <v>1537</v>
      </c>
      <c r="F976" s="142" t="s">
        <v>27</v>
      </c>
      <c r="G976" s="145" t="s">
        <v>280</v>
      </c>
      <c r="H976" s="16">
        <v>11000000</v>
      </c>
      <c r="I976" s="413">
        <v>24600000</v>
      </c>
      <c r="J976" s="143">
        <v>18000000</v>
      </c>
      <c r="L976" s="191"/>
      <c r="M976" s="191"/>
    </row>
    <row r="977" spans="1:13">
      <c r="A977" s="191" t="s">
        <v>66</v>
      </c>
      <c r="B977" s="13" t="s">
        <v>19</v>
      </c>
      <c r="C977" s="487" t="s">
        <v>20</v>
      </c>
      <c r="D977" s="15" t="s">
        <v>68</v>
      </c>
      <c r="E977" s="164" t="s">
        <v>1537</v>
      </c>
      <c r="F977" s="142" t="s">
        <v>27</v>
      </c>
      <c r="G977" s="145" t="s">
        <v>280</v>
      </c>
      <c r="H977" s="16">
        <v>100000</v>
      </c>
      <c r="I977" s="413">
        <v>50000</v>
      </c>
      <c r="J977" s="143">
        <v>37500</v>
      </c>
      <c r="L977" s="191"/>
      <c r="M977" s="191"/>
    </row>
    <row r="978" spans="1:13">
      <c r="A978" s="191" t="s">
        <v>66</v>
      </c>
      <c r="B978" s="13" t="s">
        <v>37</v>
      </c>
      <c r="C978" s="487" t="s">
        <v>38</v>
      </c>
      <c r="D978" s="15" t="s">
        <v>68</v>
      </c>
      <c r="E978" s="164" t="s">
        <v>1537</v>
      </c>
      <c r="F978" s="142" t="s">
        <v>27</v>
      </c>
      <c r="G978" s="145" t="s">
        <v>280</v>
      </c>
      <c r="H978" s="16">
        <v>500000</v>
      </c>
      <c r="I978" s="413">
        <v>0</v>
      </c>
      <c r="J978" s="143">
        <v>0</v>
      </c>
      <c r="L978" s="191"/>
      <c r="M978" s="191"/>
    </row>
    <row r="979" spans="1:13">
      <c r="A979" s="191" t="s">
        <v>66</v>
      </c>
      <c r="B979" s="13" t="s">
        <v>240</v>
      </c>
      <c r="C979" s="486" t="s">
        <v>332</v>
      </c>
      <c r="G979" s="145"/>
      <c r="H979" s="25">
        <f>SUM(H966:H978)</f>
        <v>147166000</v>
      </c>
      <c r="I979" s="414">
        <f>SUM(I966:I978)</f>
        <v>170166000</v>
      </c>
      <c r="J979" s="146">
        <f>SUM(J966:J978)</f>
        <v>85611165</v>
      </c>
      <c r="K979" s="152"/>
      <c r="L979" s="191"/>
      <c r="M979" s="191"/>
    </row>
    <row r="980" spans="1:13">
      <c r="A980" s="191" t="s">
        <v>71</v>
      </c>
      <c r="B980" s="13" t="s">
        <v>240</v>
      </c>
      <c r="C980" s="485" t="s">
        <v>1059</v>
      </c>
      <c r="G980" s="145"/>
      <c r="L980" s="191"/>
      <c r="M980" s="191"/>
    </row>
    <row r="981" spans="1:13">
      <c r="A981" s="191" t="s">
        <v>71</v>
      </c>
      <c r="B981" s="13" t="s">
        <v>24</v>
      </c>
      <c r="C981" s="486" t="s">
        <v>306</v>
      </c>
      <c r="D981" s="119" t="s">
        <v>1</v>
      </c>
      <c r="E981" s="164" t="s">
        <v>1537</v>
      </c>
      <c r="F981" s="142" t="s">
        <v>376</v>
      </c>
      <c r="G981" s="145" t="s">
        <v>280</v>
      </c>
      <c r="H981" s="25">
        <v>120429750</v>
      </c>
      <c r="I981" s="414">
        <v>106575000</v>
      </c>
      <c r="J981" s="146">
        <v>68029218</v>
      </c>
      <c r="L981" s="191"/>
      <c r="M981" s="191"/>
    </row>
    <row r="982" spans="1:13">
      <c r="A982" s="191" t="s">
        <v>71</v>
      </c>
      <c r="B982" s="13" t="s">
        <v>25</v>
      </c>
      <c r="C982" s="487" t="s">
        <v>60</v>
      </c>
      <c r="D982" s="119" t="s">
        <v>1</v>
      </c>
      <c r="E982" s="164" t="s">
        <v>1537</v>
      </c>
      <c r="F982" s="142" t="s">
        <v>376</v>
      </c>
      <c r="G982" s="145" t="s">
        <v>280</v>
      </c>
      <c r="H982" s="16">
        <v>2250000</v>
      </c>
      <c r="I982" s="413">
        <v>900000</v>
      </c>
      <c r="J982" s="143">
        <v>325000</v>
      </c>
      <c r="L982" s="191"/>
      <c r="M982" s="191"/>
    </row>
    <row r="983" spans="1:13">
      <c r="A983" s="191" t="s">
        <v>71</v>
      </c>
      <c r="B983" s="13" t="s">
        <v>2</v>
      </c>
      <c r="C983" s="487" t="s">
        <v>62</v>
      </c>
      <c r="D983" s="119" t="s">
        <v>1</v>
      </c>
      <c r="E983" s="164" t="s">
        <v>1537</v>
      </c>
      <c r="F983" s="142" t="s">
        <v>376</v>
      </c>
      <c r="G983" s="145" t="s">
        <v>280</v>
      </c>
      <c r="H983" s="16">
        <v>925000</v>
      </c>
      <c r="I983" s="413">
        <v>2510000</v>
      </c>
      <c r="L983" s="191"/>
      <c r="M983" s="191"/>
    </row>
    <row r="984" spans="1:13">
      <c r="A984" s="191" t="s">
        <v>71</v>
      </c>
      <c r="B984" s="13" t="s">
        <v>281</v>
      </c>
      <c r="C984" s="487" t="s">
        <v>814</v>
      </c>
      <c r="D984" s="119" t="s">
        <v>1</v>
      </c>
      <c r="E984" s="164" t="s">
        <v>1537</v>
      </c>
      <c r="F984" s="142" t="s">
        <v>376</v>
      </c>
      <c r="G984" s="145" t="s">
        <v>280</v>
      </c>
      <c r="H984" s="16">
        <v>600000</v>
      </c>
      <c r="I984" s="413">
        <v>600000</v>
      </c>
      <c r="J984" s="143">
        <v>425000</v>
      </c>
      <c r="L984" s="191"/>
      <c r="M984" s="191"/>
    </row>
    <row r="985" spans="1:13">
      <c r="A985" s="191" t="s">
        <v>71</v>
      </c>
      <c r="B985" s="13" t="s">
        <v>3</v>
      </c>
      <c r="C985" s="487" t="s">
        <v>4</v>
      </c>
      <c r="D985" s="119" t="s">
        <v>1</v>
      </c>
      <c r="E985" s="164" t="s">
        <v>1537</v>
      </c>
      <c r="F985" s="142" t="s">
        <v>376</v>
      </c>
      <c r="G985" s="145" t="s">
        <v>280</v>
      </c>
      <c r="H985" s="16">
        <v>1875000</v>
      </c>
      <c r="I985" s="413">
        <v>1150000</v>
      </c>
      <c r="L985" s="191"/>
      <c r="M985" s="191"/>
    </row>
    <row r="986" spans="1:13">
      <c r="A986" s="191" t="s">
        <v>71</v>
      </c>
      <c r="B986" s="13" t="s">
        <v>5</v>
      </c>
      <c r="C986" s="487" t="s">
        <v>6</v>
      </c>
      <c r="D986" s="119" t="s">
        <v>1</v>
      </c>
      <c r="E986" s="164" t="s">
        <v>1537</v>
      </c>
      <c r="F986" s="142" t="s">
        <v>376</v>
      </c>
      <c r="G986" s="145" t="s">
        <v>280</v>
      </c>
      <c r="H986" s="16">
        <v>375000</v>
      </c>
      <c r="I986" s="413">
        <v>150000</v>
      </c>
      <c r="J986" s="143">
        <v>112500</v>
      </c>
      <c r="L986" s="191"/>
      <c r="M986" s="191"/>
    </row>
    <row r="987" spans="1:13">
      <c r="A987" s="191" t="s">
        <v>71</v>
      </c>
      <c r="B987" s="13" t="s">
        <v>32</v>
      </c>
      <c r="C987" s="487" t="s">
        <v>33</v>
      </c>
      <c r="D987" s="119" t="s">
        <v>1</v>
      </c>
      <c r="E987" s="164" t="s">
        <v>1537</v>
      </c>
      <c r="F987" s="142" t="s">
        <v>376</v>
      </c>
      <c r="G987" s="145" t="s">
        <v>280</v>
      </c>
      <c r="H987" s="16">
        <v>625000</v>
      </c>
      <c r="I987" s="413">
        <v>250000</v>
      </c>
      <c r="J987" s="143">
        <v>187500</v>
      </c>
      <c r="L987" s="191"/>
      <c r="M987" s="191"/>
    </row>
    <row r="988" spans="1:13">
      <c r="A988" s="191" t="s">
        <v>71</v>
      </c>
      <c r="B988" s="13" t="s">
        <v>9</v>
      </c>
      <c r="C988" s="487" t="s">
        <v>10</v>
      </c>
      <c r="D988" s="119" t="s">
        <v>1</v>
      </c>
      <c r="E988" s="164" t="s">
        <v>1537</v>
      </c>
      <c r="F988" s="142" t="s">
        <v>376</v>
      </c>
      <c r="G988" s="145" t="s">
        <v>280</v>
      </c>
      <c r="H988" s="16">
        <v>625000</v>
      </c>
      <c r="I988" s="413">
        <v>250000</v>
      </c>
      <c r="J988" s="143">
        <v>187500</v>
      </c>
      <c r="L988" s="191"/>
      <c r="M988" s="191"/>
    </row>
    <row r="989" spans="1:13">
      <c r="A989" s="191" t="s">
        <v>71</v>
      </c>
      <c r="B989" s="13" t="s">
        <v>11</v>
      </c>
      <c r="C989" s="487" t="s">
        <v>12</v>
      </c>
      <c r="D989" s="119" t="s">
        <v>1</v>
      </c>
      <c r="E989" s="164" t="s">
        <v>1537</v>
      </c>
      <c r="F989" s="142" t="s">
        <v>376</v>
      </c>
      <c r="G989" s="145" t="s">
        <v>280</v>
      </c>
      <c r="H989" s="16">
        <v>2750000</v>
      </c>
      <c r="I989" s="413">
        <v>1900000</v>
      </c>
      <c r="J989" s="143">
        <v>500000</v>
      </c>
      <c r="L989" s="191"/>
      <c r="M989" s="191"/>
    </row>
    <row r="990" spans="1:13">
      <c r="A990" s="191" t="s">
        <v>71</v>
      </c>
      <c r="B990" s="13" t="s">
        <v>13</v>
      </c>
      <c r="C990" s="487" t="s">
        <v>14</v>
      </c>
      <c r="D990" s="119" t="s">
        <v>1</v>
      </c>
      <c r="E990" s="164" t="s">
        <v>1537</v>
      </c>
      <c r="F990" s="142" t="s">
        <v>376</v>
      </c>
      <c r="G990" s="145" t="s">
        <v>280</v>
      </c>
      <c r="H990" s="16">
        <v>500000</v>
      </c>
      <c r="I990" s="413">
        <v>200000</v>
      </c>
      <c r="J990" s="143">
        <v>150000</v>
      </c>
      <c r="L990" s="191"/>
      <c r="M990" s="191"/>
    </row>
    <row r="991" spans="1:13">
      <c r="A991" s="191" t="s">
        <v>71</v>
      </c>
      <c r="B991" s="13" t="s">
        <v>41</v>
      </c>
      <c r="C991" s="487" t="s">
        <v>28</v>
      </c>
      <c r="D991" s="119" t="s">
        <v>1</v>
      </c>
      <c r="E991" s="164" t="s">
        <v>1537</v>
      </c>
      <c r="F991" s="142" t="s">
        <v>376</v>
      </c>
      <c r="G991" s="145" t="s">
        <v>280</v>
      </c>
      <c r="H991" s="16">
        <v>2500000</v>
      </c>
      <c r="I991" s="413">
        <v>0</v>
      </c>
      <c r="J991" s="143">
        <v>0</v>
      </c>
      <c r="L991" s="191"/>
      <c r="M991" s="191"/>
    </row>
    <row r="992" spans="1:13">
      <c r="A992" s="191" t="s">
        <v>71</v>
      </c>
      <c r="B992" s="13" t="s">
        <v>15</v>
      </c>
      <c r="C992" s="487" t="s">
        <v>486</v>
      </c>
      <c r="D992" s="119" t="s">
        <v>1</v>
      </c>
      <c r="E992" s="164" t="s">
        <v>1537</v>
      </c>
      <c r="F992" s="142" t="s">
        <v>376</v>
      </c>
      <c r="G992" s="145" t="s">
        <v>280</v>
      </c>
      <c r="H992" s="16">
        <v>2000000</v>
      </c>
      <c r="I992" s="413">
        <v>800000</v>
      </c>
      <c r="J992" s="143">
        <v>600000</v>
      </c>
      <c r="L992" s="191"/>
      <c r="M992" s="191"/>
    </row>
    <row r="993" spans="1:14">
      <c r="A993" s="191" t="s">
        <v>71</v>
      </c>
      <c r="B993" s="13" t="s">
        <v>17</v>
      </c>
      <c r="C993" s="487" t="s">
        <v>18</v>
      </c>
      <c r="D993" s="119" t="s">
        <v>1</v>
      </c>
      <c r="E993" s="164" t="s">
        <v>1537</v>
      </c>
      <c r="F993" s="142" t="s">
        <v>376</v>
      </c>
      <c r="G993" s="145" t="s">
        <v>280</v>
      </c>
      <c r="H993" s="16">
        <v>5875000</v>
      </c>
      <c r="I993" s="413">
        <v>2750000</v>
      </c>
      <c r="J993" s="143">
        <v>0</v>
      </c>
      <c r="L993" s="191"/>
      <c r="M993" s="191"/>
    </row>
    <row r="994" spans="1:14">
      <c r="A994" s="191" t="s">
        <v>71</v>
      </c>
      <c r="B994" s="13" t="s">
        <v>19</v>
      </c>
      <c r="C994" s="487" t="s">
        <v>20</v>
      </c>
      <c r="D994" s="119" t="s">
        <v>1</v>
      </c>
      <c r="E994" s="164" t="s">
        <v>1537</v>
      </c>
      <c r="F994" s="142" t="s">
        <v>376</v>
      </c>
      <c r="G994" s="145" t="s">
        <v>280</v>
      </c>
      <c r="H994" s="16">
        <v>100000</v>
      </c>
      <c r="I994" s="413">
        <v>50000</v>
      </c>
      <c r="J994" s="143">
        <v>37500</v>
      </c>
      <c r="L994" s="191"/>
      <c r="M994" s="191"/>
    </row>
    <row r="995" spans="1:14">
      <c r="A995" s="191" t="s">
        <v>71</v>
      </c>
      <c r="B995" s="13" t="s">
        <v>240</v>
      </c>
      <c r="C995" s="486" t="s">
        <v>332</v>
      </c>
      <c r="G995" s="145"/>
      <c r="H995" s="25">
        <f>SUM(H982:H994)</f>
        <v>21000000</v>
      </c>
      <c r="I995" s="414">
        <f>SUM(I982:I994)</f>
        <v>11510000</v>
      </c>
      <c r="J995" s="146">
        <f>SUM(J982:J994)</f>
        <v>2525000</v>
      </c>
      <c r="K995" s="152"/>
      <c r="L995" s="191"/>
      <c r="M995" s="191"/>
    </row>
    <row r="996" spans="1:14" s="14" customFormat="1">
      <c r="A996" s="191" t="s">
        <v>42</v>
      </c>
      <c r="B996" s="13" t="s">
        <v>240</v>
      </c>
      <c r="C996" s="485" t="s">
        <v>1438</v>
      </c>
      <c r="D996" s="15"/>
      <c r="E996" s="44"/>
      <c r="F996" s="142"/>
      <c r="G996" s="145"/>
      <c r="H996" s="25"/>
      <c r="I996" s="414"/>
      <c r="J996" s="146"/>
      <c r="K996" s="152"/>
      <c r="L996" s="191"/>
      <c r="M996" s="191"/>
      <c r="N996" s="13"/>
    </row>
    <row r="997" spans="1:14">
      <c r="A997" s="191" t="s">
        <v>42</v>
      </c>
      <c r="B997" s="13" t="s">
        <v>24</v>
      </c>
      <c r="C997" s="486" t="s">
        <v>306</v>
      </c>
      <c r="D997" s="15" t="s">
        <v>1</v>
      </c>
      <c r="E997" s="164" t="s">
        <v>1537</v>
      </c>
      <c r="F997" s="15" t="s">
        <v>27</v>
      </c>
      <c r="G997" s="15" t="s">
        <v>280</v>
      </c>
      <c r="H997" s="152">
        <v>11591438</v>
      </c>
      <c r="I997" s="414"/>
      <c r="J997" s="146"/>
      <c r="K997" s="152"/>
      <c r="L997" s="191"/>
      <c r="M997" s="191"/>
    </row>
    <row r="998" spans="1:14">
      <c r="A998" s="191" t="s">
        <v>42</v>
      </c>
      <c r="B998" s="13" t="s">
        <v>2</v>
      </c>
      <c r="C998" s="487" t="s">
        <v>62</v>
      </c>
      <c r="D998" s="15">
        <v>71061</v>
      </c>
      <c r="E998" s="164" t="s">
        <v>1537</v>
      </c>
      <c r="F998" s="15" t="s">
        <v>27</v>
      </c>
      <c r="G998" s="15" t="s">
        <v>280</v>
      </c>
      <c r="H998" s="144">
        <v>2500000</v>
      </c>
      <c r="I998" s="414"/>
      <c r="J998" s="146"/>
      <c r="K998" s="152"/>
      <c r="L998" s="191"/>
      <c r="M998" s="191"/>
    </row>
    <row r="999" spans="1:14">
      <c r="A999" s="191" t="s">
        <v>42</v>
      </c>
      <c r="B999" s="13" t="s">
        <v>69</v>
      </c>
      <c r="C999" s="487" t="s">
        <v>97</v>
      </c>
      <c r="D999" s="15">
        <v>71061</v>
      </c>
      <c r="E999" s="164" t="s">
        <v>1537</v>
      </c>
      <c r="F999" s="15" t="s">
        <v>27</v>
      </c>
      <c r="G999" s="15" t="s">
        <v>280</v>
      </c>
      <c r="H999" s="144">
        <v>300000</v>
      </c>
      <c r="I999" s="414"/>
      <c r="J999" s="146"/>
      <c r="K999" s="152"/>
      <c r="L999" s="191"/>
      <c r="M999" s="191"/>
    </row>
    <row r="1000" spans="1:14">
      <c r="A1000" s="191" t="s">
        <v>42</v>
      </c>
      <c r="B1000" s="13" t="s">
        <v>3</v>
      </c>
      <c r="C1000" s="487" t="s">
        <v>4</v>
      </c>
      <c r="D1000" s="15">
        <v>71061</v>
      </c>
      <c r="E1000" s="164" t="s">
        <v>1537</v>
      </c>
      <c r="F1000" s="15" t="s">
        <v>27</v>
      </c>
      <c r="G1000" s="15" t="s">
        <v>280</v>
      </c>
      <c r="H1000" s="144">
        <v>1500000</v>
      </c>
      <c r="I1000" s="414"/>
      <c r="J1000" s="146"/>
      <c r="K1000" s="152"/>
      <c r="L1000" s="191"/>
      <c r="M1000" s="191"/>
    </row>
    <row r="1001" spans="1:14">
      <c r="A1001" s="191" t="s">
        <v>42</v>
      </c>
      <c r="B1001" s="13" t="s">
        <v>32</v>
      </c>
      <c r="C1001" s="487" t="s">
        <v>33</v>
      </c>
      <c r="D1001" s="15">
        <v>71061</v>
      </c>
      <c r="E1001" s="164" t="s">
        <v>1537</v>
      </c>
      <c r="F1001" s="15" t="s">
        <v>27</v>
      </c>
      <c r="G1001" s="15" t="s">
        <v>280</v>
      </c>
      <c r="H1001" s="144">
        <v>9000000</v>
      </c>
      <c r="I1001" s="414"/>
      <c r="J1001" s="146"/>
      <c r="K1001" s="152"/>
      <c r="L1001" s="191"/>
      <c r="M1001" s="191"/>
    </row>
    <row r="1002" spans="1:14">
      <c r="A1002" s="191" t="s">
        <v>42</v>
      </c>
      <c r="B1002" s="13" t="s">
        <v>11</v>
      </c>
      <c r="C1002" s="487" t="s">
        <v>1555</v>
      </c>
      <c r="D1002" s="15">
        <v>71061</v>
      </c>
      <c r="E1002" s="164" t="s">
        <v>1537</v>
      </c>
      <c r="F1002" s="15" t="s">
        <v>27</v>
      </c>
      <c r="G1002" s="15" t="s">
        <v>280</v>
      </c>
      <c r="H1002" s="144">
        <v>1200000</v>
      </c>
      <c r="I1002" s="414"/>
      <c r="J1002" s="146"/>
      <c r="K1002" s="152"/>
      <c r="L1002" s="191"/>
      <c r="M1002" s="191"/>
    </row>
    <row r="1003" spans="1:14">
      <c r="A1003" s="191" t="s">
        <v>42</v>
      </c>
      <c r="B1003" s="13" t="s">
        <v>15</v>
      </c>
      <c r="C1003" s="487" t="s">
        <v>486</v>
      </c>
      <c r="D1003" s="15">
        <v>71061</v>
      </c>
      <c r="E1003" s="164" t="s">
        <v>1537</v>
      </c>
      <c r="F1003" s="15" t="s">
        <v>27</v>
      </c>
      <c r="G1003" s="15" t="s">
        <v>280</v>
      </c>
      <c r="H1003" s="144">
        <v>1000000</v>
      </c>
      <c r="I1003" s="414"/>
      <c r="J1003" s="146"/>
      <c r="K1003" s="152"/>
      <c r="L1003" s="191"/>
      <c r="M1003" s="191"/>
    </row>
    <row r="1004" spans="1:14">
      <c r="A1004" s="191" t="s">
        <v>42</v>
      </c>
      <c r="B1004" s="13" t="s">
        <v>17</v>
      </c>
      <c r="C1004" s="487" t="s">
        <v>18</v>
      </c>
      <c r="D1004" s="15">
        <v>71061</v>
      </c>
      <c r="E1004" s="164" t="s">
        <v>1537</v>
      </c>
      <c r="F1004" s="15" t="s">
        <v>27</v>
      </c>
      <c r="G1004" s="15" t="s">
        <v>280</v>
      </c>
      <c r="H1004" s="144">
        <v>2100000</v>
      </c>
      <c r="I1004" s="414"/>
      <c r="J1004" s="146"/>
      <c r="K1004" s="152"/>
      <c r="L1004" s="191"/>
      <c r="M1004" s="191"/>
    </row>
    <row r="1005" spans="1:14">
      <c r="A1005" s="191" t="s">
        <v>42</v>
      </c>
      <c r="B1005" s="13" t="s">
        <v>19</v>
      </c>
      <c r="C1005" s="487" t="s">
        <v>20</v>
      </c>
      <c r="D1005" s="15">
        <v>71061</v>
      </c>
      <c r="E1005" s="164" t="s">
        <v>1537</v>
      </c>
      <c r="F1005" s="15" t="s">
        <v>27</v>
      </c>
      <c r="G1005" s="15" t="s">
        <v>280</v>
      </c>
      <c r="H1005" s="144">
        <v>200000</v>
      </c>
      <c r="I1005" s="414"/>
      <c r="J1005" s="146"/>
      <c r="K1005" s="152"/>
      <c r="L1005" s="191"/>
      <c r="M1005" s="191"/>
    </row>
    <row r="1006" spans="1:14">
      <c r="A1006" s="191" t="s">
        <v>42</v>
      </c>
      <c r="B1006" s="13" t="s">
        <v>37</v>
      </c>
      <c r="C1006" s="487" t="s">
        <v>38</v>
      </c>
      <c r="D1006" s="15">
        <v>71061</v>
      </c>
      <c r="E1006" s="164" t="s">
        <v>1537</v>
      </c>
      <c r="F1006" s="15" t="s">
        <v>27</v>
      </c>
      <c r="G1006" s="15" t="s">
        <v>280</v>
      </c>
      <c r="H1006" s="144">
        <v>1200000</v>
      </c>
      <c r="I1006" s="414"/>
      <c r="J1006" s="146"/>
      <c r="K1006" s="152"/>
      <c r="L1006" s="191"/>
      <c r="M1006" s="191"/>
    </row>
    <row r="1007" spans="1:14">
      <c r="A1007" s="191" t="s">
        <v>42</v>
      </c>
      <c r="B1007" s="13" t="s">
        <v>240</v>
      </c>
      <c r="C1007" s="486" t="s">
        <v>332</v>
      </c>
      <c r="D1007" s="473"/>
      <c r="E1007" s="388"/>
      <c r="F1007" s="473"/>
      <c r="G1007" s="473"/>
      <c r="H1007" s="152">
        <f>SUM(H998:H1006)</f>
        <v>19000000</v>
      </c>
      <c r="I1007" s="414"/>
      <c r="J1007" s="146"/>
      <c r="K1007" s="152"/>
      <c r="L1007" s="191"/>
      <c r="M1007" s="191"/>
    </row>
    <row r="1008" spans="1:14">
      <c r="A1008" s="191" t="s">
        <v>657</v>
      </c>
      <c r="B1008" s="13" t="s">
        <v>240</v>
      </c>
      <c r="C1008" s="485" t="s">
        <v>44</v>
      </c>
      <c r="G1008" s="145"/>
      <c r="K1008" s="152"/>
      <c r="L1008" s="191"/>
      <c r="M1008" s="191"/>
    </row>
    <row r="1009" spans="1:14">
      <c r="A1009" s="191" t="s">
        <v>657</v>
      </c>
      <c r="B1009" s="13" t="s">
        <v>24</v>
      </c>
      <c r="C1009" s="486" t="s">
        <v>306</v>
      </c>
      <c r="D1009" s="119" t="s">
        <v>1</v>
      </c>
      <c r="E1009" s="164" t="s">
        <v>1537</v>
      </c>
      <c r="F1009" s="142" t="s">
        <v>27</v>
      </c>
      <c r="G1009" s="145" t="s">
        <v>280</v>
      </c>
      <c r="H1009" s="25">
        <v>43996550</v>
      </c>
      <c r="I1009" s="414">
        <v>38935000</v>
      </c>
      <c r="J1009" s="146">
        <v>25258939</v>
      </c>
      <c r="K1009" s="152"/>
      <c r="L1009" s="191"/>
      <c r="M1009" s="191"/>
    </row>
    <row r="1010" spans="1:14">
      <c r="A1010" s="191" t="s">
        <v>657</v>
      </c>
      <c r="B1010" s="13" t="s">
        <v>25</v>
      </c>
      <c r="C1010" s="487" t="s">
        <v>60</v>
      </c>
      <c r="D1010" s="15" t="s">
        <v>43</v>
      </c>
      <c r="E1010" s="164" t="s">
        <v>1537</v>
      </c>
      <c r="F1010" s="142" t="s">
        <v>27</v>
      </c>
      <c r="G1010" s="145" t="s">
        <v>280</v>
      </c>
      <c r="H1010" s="16">
        <v>285000</v>
      </c>
      <c r="I1010" s="413">
        <v>285000</v>
      </c>
      <c r="J1010" s="143">
        <v>213750</v>
      </c>
      <c r="K1010" s="152"/>
      <c r="L1010" s="191"/>
      <c r="M1010" s="191"/>
    </row>
    <row r="1011" spans="1:14">
      <c r="A1011" s="191" t="s">
        <v>657</v>
      </c>
      <c r="B1011" s="13" t="s">
        <v>2</v>
      </c>
      <c r="C1011" s="487" t="s">
        <v>62</v>
      </c>
      <c r="D1011" s="15" t="s">
        <v>43</v>
      </c>
      <c r="E1011" s="164" t="s">
        <v>1537</v>
      </c>
      <c r="F1011" s="142" t="s">
        <v>27</v>
      </c>
      <c r="G1011" s="145" t="s">
        <v>280</v>
      </c>
      <c r="H1011" s="16">
        <v>3500000</v>
      </c>
      <c r="I1011" s="413">
        <v>3500000</v>
      </c>
      <c r="J1011" s="143">
        <v>0</v>
      </c>
      <c r="K1011" s="152"/>
      <c r="L1011" s="191"/>
      <c r="M1011" s="191"/>
    </row>
    <row r="1012" spans="1:14">
      <c r="A1012" s="191" t="s">
        <v>657</v>
      </c>
      <c r="B1012" s="13" t="s">
        <v>3</v>
      </c>
      <c r="C1012" s="487" t="s">
        <v>4</v>
      </c>
      <c r="D1012" s="15" t="s">
        <v>43</v>
      </c>
      <c r="E1012" s="164" t="s">
        <v>1537</v>
      </c>
      <c r="F1012" s="142" t="s">
        <v>27</v>
      </c>
      <c r="G1012" s="145" t="s">
        <v>280</v>
      </c>
      <c r="H1012" s="16">
        <v>200000</v>
      </c>
      <c r="I1012" s="413">
        <v>200000</v>
      </c>
      <c r="J1012" s="143">
        <v>150000</v>
      </c>
      <c r="K1012" s="152"/>
      <c r="L1012" s="191"/>
      <c r="M1012" s="191"/>
    </row>
    <row r="1013" spans="1:14">
      <c r="A1013" s="191" t="s">
        <v>657</v>
      </c>
      <c r="B1013" s="13" t="s">
        <v>9</v>
      </c>
      <c r="C1013" s="487" t="s">
        <v>10</v>
      </c>
      <c r="D1013" s="15" t="s">
        <v>43</v>
      </c>
      <c r="E1013" s="164" t="s">
        <v>1537</v>
      </c>
      <c r="F1013" s="142" t="s">
        <v>27</v>
      </c>
      <c r="G1013" s="145" t="s">
        <v>280</v>
      </c>
      <c r="H1013" s="16">
        <v>575000</v>
      </c>
      <c r="I1013" s="413">
        <v>575000</v>
      </c>
      <c r="J1013" s="143">
        <v>431250</v>
      </c>
      <c r="K1013" s="152"/>
      <c r="L1013" s="191"/>
      <c r="M1013" s="191"/>
    </row>
    <row r="1014" spans="1:14">
      <c r="A1014" s="191" t="s">
        <v>657</v>
      </c>
      <c r="B1014" s="13" t="s">
        <v>13</v>
      </c>
      <c r="C1014" s="487" t="s">
        <v>14</v>
      </c>
      <c r="D1014" s="15" t="s">
        <v>43</v>
      </c>
      <c r="E1014" s="164" t="s">
        <v>1537</v>
      </c>
      <c r="F1014" s="142" t="s">
        <v>27</v>
      </c>
      <c r="G1014" s="145" t="s">
        <v>280</v>
      </c>
      <c r="H1014" s="16">
        <v>2500000</v>
      </c>
      <c r="I1014" s="413">
        <v>4000000</v>
      </c>
      <c r="J1014" s="143">
        <v>0</v>
      </c>
      <c r="K1014" s="152"/>
      <c r="L1014" s="191"/>
      <c r="M1014" s="191"/>
    </row>
    <row r="1015" spans="1:14" s="14" customFormat="1">
      <c r="A1015" s="191" t="s">
        <v>657</v>
      </c>
      <c r="B1015" s="13" t="s">
        <v>45</v>
      </c>
      <c r="C1015" s="487" t="s">
        <v>46</v>
      </c>
      <c r="D1015" s="15" t="s">
        <v>43</v>
      </c>
      <c r="E1015" s="164" t="s">
        <v>1537</v>
      </c>
      <c r="F1015" s="142" t="s">
        <v>27</v>
      </c>
      <c r="G1015" s="145" t="s">
        <v>280</v>
      </c>
      <c r="H1015" s="16">
        <v>4000000</v>
      </c>
      <c r="I1015" s="413">
        <v>2500000</v>
      </c>
      <c r="J1015" s="143">
        <v>0</v>
      </c>
      <c r="K1015" s="152"/>
      <c r="L1015" s="191"/>
      <c r="M1015" s="191"/>
      <c r="N1015" s="13"/>
    </row>
    <row r="1016" spans="1:14">
      <c r="A1016" s="191" t="s">
        <v>657</v>
      </c>
      <c r="B1016" s="13" t="s">
        <v>47</v>
      </c>
      <c r="C1016" s="487" t="s">
        <v>48</v>
      </c>
      <c r="D1016" s="15" t="s">
        <v>43</v>
      </c>
      <c r="E1016" s="164" t="s">
        <v>1537</v>
      </c>
      <c r="F1016" s="142" t="s">
        <v>27</v>
      </c>
      <c r="G1016" s="145" t="s">
        <v>280</v>
      </c>
      <c r="H1016" s="16">
        <v>290000</v>
      </c>
      <c r="I1016" s="413">
        <v>290000</v>
      </c>
      <c r="J1016" s="143">
        <v>217500</v>
      </c>
      <c r="K1016" s="152"/>
      <c r="L1016" s="191"/>
      <c r="M1016" s="191"/>
    </row>
    <row r="1017" spans="1:14">
      <c r="A1017" s="191" t="s">
        <v>657</v>
      </c>
      <c r="B1017" s="13" t="s">
        <v>19</v>
      </c>
      <c r="C1017" s="487" t="s">
        <v>20</v>
      </c>
      <c r="D1017" s="15" t="s">
        <v>43</v>
      </c>
      <c r="E1017" s="164" t="s">
        <v>1537</v>
      </c>
      <c r="F1017" s="142" t="s">
        <v>27</v>
      </c>
      <c r="G1017" s="145" t="s">
        <v>280</v>
      </c>
      <c r="H1017" s="16">
        <v>15000</v>
      </c>
      <c r="I1017" s="413">
        <v>15000</v>
      </c>
      <c r="J1017" s="143">
        <v>11250</v>
      </c>
      <c r="K1017" s="152"/>
      <c r="L1017" s="191"/>
      <c r="M1017" s="191"/>
    </row>
    <row r="1018" spans="1:14">
      <c r="A1018" s="191" t="s">
        <v>657</v>
      </c>
      <c r="B1018" s="13" t="s">
        <v>22</v>
      </c>
      <c r="C1018" s="487" t="s">
        <v>23</v>
      </c>
      <c r="D1018" s="15" t="s">
        <v>43</v>
      </c>
      <c r="E1018" s="164" t="s">
        <v>1537</v>
      </c>
      <c r="F1018" s="142" t="s">
        <v>27</v>
      </c>
      <c r="G1018" s="145" t="s">
        <v>280</v>
      </c>
      <c r="H1018" s="16">
        <v>500000</v>
      </c>
      <c r="I1018" s="413">
        <v>500000</v>
      </c>
      <c r="J1018" s="143">
        <v>375000</v>
      </c>
      <c r="K1018" s="152"/>
      <c r="L1018" s="191"/>
      <c r="M1018" s="191"/>
    </row>
    <row r="1019" spans="1:14">
      <c r="A1019" s="191" t="s">
        <v>657</v>
      </c>
      <c r="B1019" s="13" t="s">
        <v>37</v>
      </c>
      <c r="C1019" s="487" t="s">
        <v>38</v>
      </c>
      <c r="D1019" s="15" t="s">
        <v>43</v>
      </c>
      <c r="E1019" s="164" t="s">
        <v>1537</v>
      </c>
      <c r="F1019" s="142" t="s">
        <v>27</v>
      </c>
      <c r="G1019" s="145" t="s">
        <v>280</v>
      </c>
      <c r="H1019" s="16">
        <v>235000</v>
      </c>
      <c r="I1019" s="413">
        <v>235000</v>
      </c>
      <c r="J1019" s="143">
        <v>176250</v>
      </c>
      <c r="K1019" s="152"/>
      <c r="L1019" s="191"/>
      <c r="M1019" s="191"/>
    </row>
    <row r="1020" spans="1:14">
      <c r="A1020" s="191" t="s">
        <v>657</v>
      </c>
      <c r="B1020" s="13" t="s">
        <v>240</v>
      </c>
      <c r="C1020" s="486" t="s">
        <v>332</v>
      </c>
      <c r="G1020" s="145"/>
      <c r="H1020" s="25">
        <f>SUM(H1010:H1019)</f>
        <v>12100000</v>
      </c>
      <c r="I1020" s="414">
        <f>SUM(I1010:I1019)</f>
        <v>12100000</v>
      </c>
      <c r="J1020" s="146">
        <f>SUM(J1010:J1019)</f>
        <v>1575000</v>
      </c>
      <c r="K1020" s="152"/>
      <c r="L1020" s="191"/>
      <c r="M1020" s="191"/>
    </row>
    <row r="1021" spans="1:14">
      <c r="A1021" s="445" t="s">
        <v>1443</v>
      </c>
      <c r="B1021" s="13" t="s">
        <v>240</v>
      </c>
      <c r="C1021" s="485" t="s">
        <v>1442</v>
      </c>
      <c r="G1021" s="145"/>
      <c r="L1021" s="191"/>
      <c r="M1021" s="191"/>
    </row>
    <row r="1022" spans="1:14">
      <c r="A1022" s="445" t="s">
        <v>1443</v>
      </c>
      <c r="B1022" s="13" t="s">
        <v>24</v>
      </c>
      <c r="C1022" s="486" t="s">
        <v>306</v>
      </c>
      <c r="D1022" s="119" t="s">
        <v>1</v>
      </c>
      <c r="E1022" s="164" t="s">
        <v>1537</v>
      </c>
      <c r="F1022" s="142" t="s">
        <v>27</v>
      </c>
      <c r="G1022" s="145" t="s">
        <v>280</v>
      </c>
      <c r="H1022" s="25">
        <v>374167860</v>
      </c>
      <c r="I1022" s="414">
        <v>331122000</v>
      </c>
      <c r="J1022" s="146">
        <v>215463032</v>
      </c>
      <c r="L1022" s="191"/>
      <c r="M1022" s="191"/>
    </row>
    <row r="1023" spans="1:14">
      <c r="A1023" s="445" t="s">
        <v>1443</v>
      </c>
      <c r="B1023" s="13" t="s">
        <v>25</v>
      </c>
      <c r="C1023" s="487" t="s">
        <v>60</v>
      </c>
      <c r="D1023" s="15" t="s">
        <v>43</v>
      </c>
      <c r="E1023" s="164" t="s">
        <v>1537</v>
      </c>
      <c r="F1023" s="142" t="s">
        <v>27</v>
      </c>
      <c r="G1023" s="145" t="s">
        <v>280</v>
      </c>
      <c r="H1023" s="16">
        <v>1000000</v>
      </c>
      <c r="I1023" s="413">
        <v>1000000</v>
      </c>
      <c r="J1023" s="143">
        <v>750000</v>
      </c>
      <c r="L1023" s="191"/>
      <c r="M1023" s="191"/>
    </row>
    <row r="1024" spans="1:14">
      <c r="A1024" s="445" t="s">
        <v>1443</v>
      </c>
      <c r="B1024" s="13" t="s">
        <v>2</v>
      </c>
      <c r="C1024" s="487" t="s">
        <v>62</v>
      </c>
      <c r="D1024" s="15" t="s">
        <v>43</v>
      </c>
      <c r="E1024" s="164" t="s">
        <v>1537</v>
      </c>
      <c r="F1024" s="142" t="s">
        <v>27</v>
      </c>
      <c r="G1024" s="145" t="s">
        <v>280</v>
      </c>
      <c r="H1024" s="16">
        <v>1125000</v>
      </c>
      <c r="I1024" s="413">
        <v>1125000</v>
      </c>
      <c r="J1024" s="143">
        <v>843750</v>
      </c>
      <c r="L1024" s="191"/>
      <c r="M1024" s="191"/>
    </row>
    <row r="1025" spans="1:13">
      <c r="A1025" s="445" t="s">
        <v>1443</v>
      </c>
      <c r="B1025" s="13" t="s">
        <v>3</v>
      </c>
      <c r="C1025" s="487" t="s">
        <v>4</v>
      </c>
      <c r="D1025" s="15" t="s">
        <v>43</v>
      </c>
      <c r="E1025" s="164" t="s">
        <v>1537</v>
      </c>
      <c r="F1025" s="142" t="s">
        <v>27</v>
      </c>
      <c r="G1025" s="145" t="s">
        <v>280</v>
      </c>
      <c r="H1025" s="16">
        <v>1350000</v>
      </c>
      <c r="I1025" s="413">
        <v>1350000</v>
      </c>
      <c r="J1025" s="143">
        <v>1012500</v>
      </c>
      <c r="L1025" s="191"/>
      <c r="M1025" s="191"/>
    </row>
    <row r="1026" spans="1:13">
      <c r="A1026" s="445" t="s">
        <v>1443</v>
      </c>
      <c r="B1026" s="13" t="s">
        <v>32</v>
      </c>
      <c r="C1026" s="487" t="s">
        <v>33</v>
      </c>
      <c r="D1026" s="15" t="s">
        <v>43</v>
      </c>
      <c r="E1026" s="164" t="s">
        <v>1537</v>
      </c>
      <c r="F1026" s="142" t="s">
        <v>27</v>
      </c>
      <c r="G1026" s="145" t="s">
        <v>280</v>
      </c>
      <c r="H1026" s="16">
        <v>1250000</v>
      </c>
      <c r="I1026" s="413">
        <v>1250000</v>
      </c>
      <c r="J1026" s="143">
        <v>937500</v>
      </c>
      <c r="L1026" s="191"/>
      <c r="M1026" s="191"/>
    </row>
    <row r="1027" spans="1:13">
      <c r="A1027" s="445" t="s">
        <v>1443</v>
      </c>
      <c r="B1027" s="13" t="s">
        <v>7</v>
      </c>
      <c r="C1027" s="487" t="s">
        <v>8</v>
      </c>
      <c r="D1027" s="15" t="s">
        <v>43</v>
      </c>
      <c r="E1027" s="164" t="s">
        <v>1537</v>
      </c>
      <c r="F1027" s="142" t="s">
        <v>27</v>
      </c>
      <c r="G1027" s="145" t="s">
        <v>280</v>
      </c>
      <c r="H1027" s="16">
        <v>100000</v>
      </c>
      <c r="I1027" s="413">
        <v>100000</v>
      </c>
      <c r="J1027" s="143">
        <v>75000</v>
      </c>
      <c r="L1027" s="191"/>
      <c r="M1027" s="191"/>
    </row>
    <row r="1028" spans="1:13">
      <c r="A1028" s="445" t="s">
        <v>1443</v>
      </c>
      <c r="B1028" s="13" t="s">
        <v>9</v>
      </c>
      <c r="C1028" s="487" t="s">
        <v>10</v>
      </c>
      <c r="D1028" s="15" t="s">
        <v>43</v>
      </c>
      <c r="E1028" s="164" t="s">
        <v>1537</v>
      </c>
      <c r="F1028" s="142" t="s">
        <v>27</v>
      </c>
      <c r="G1028" s="145" t="s">
        <v>280</v>
      </c>
      <c r="H1028" s="16">
        <v>1100000</v>
      </c>
      <c r="I1028" s="413">
        <v>1100000</v>
      </c>
      <c r="J1028" s="143">
        <v>825000</v>
      </c>
      <c r="L1028" s="191"/>
      <c r="M1028" s="191"/>
    </row>
    <row r="1029" spans="1:13">
      <c r="A1029" s="445" t="s">
        <v>1443</v>
      </c>
      <c r="B1029" s="13" t="s">
        <v>13</v>
      </c>
      <c r="C1029" s="487" t="s">
        <v>14</v>
      </c>
      <c r="D1029" s="15" t="s">
        <v>43</v>
      </c>
      <c r="E1029" s="164" t="s">
        <v>1537</v>
      </c>
      <c r="F1029" s="142" t="s">
        <v>27</v>
      </c>
      <c r="G1029" s="145" t="s">
        <v>280</v>
      </c>
      <c r="H1029" s="16">
        <v>5450000</v>
      </c>
      <c r="I1029" s="413">
        <v>6450000</v>
      </c>
      <c r="J1029" s="143">
        <v>2612500</v>
      </c>
      <c r="L1029" s="191"/>
      <c r="M1029" s="191"/>
    </row>
    <row r="1030" spans="1:13">
      <c r="A1030" s="445" t="s">
        <v>1443</v>
      </c>
      <c r="B1030" s="13" t="s">
        <v>15</v>
      </c>
      <c r="C1030" s="487" t="s">
        <v>486</v>
      </c>
      <c r="D1030" s="15" t="s">
        <v>43</v>
      </c>
      <c r="E1030" s="164" t="s">
        <v>1537</v>
      </c>
      <c r="F1030" s="142" t="s">
        <v>27</v>
      </c>
      <c r="G1030" s="145" t="s">
        <v>280</v>
      </c>
      <c r="H1030" s="16">
        <v>600000</v>
      </c>
      <c r="I1030" s="413">
        <v>600000</v>
      </c>
      <c r="J1030" s="143">
        <v>450000</v>
      </c>
      <c r="L1030" s="191"/>
      <c r="M1030" s="191"/>
    </row>
    <row r="1031" spans="1:13">
      <c r="A1031" s="445" t="s">
        <v>1443</v>
      </c>
      <c r="B1031" s="13" t="s">
        <v>17</v>
      </c>
      <c r="C1031" s="487" t="s">
        <v>18</v>
      </c>
      <c r="D1031" s="15" t="s">
        <v>43</v>
      </c>
      <c r="E1031" s="164" t="s">
        <v>1537</v>
      </c>
      <c r="F1031" s="142" t="s">
        <v>27</v>
      </c>
      <c r="G1031" s="145" t="s">
        <v>280</v>
      </c>
      <c r="H1031" s="16">
        <v>1500000</v>
      </c>
      <c r="I1031" s="413">
        <v>1500000</v>
      </c>
      <c r="J1031" s="143">
        <v>931250</v>
      </c>
      <c r="L1031" s="191"/>
      <c r="M1031" s="191"/>
    </row>
    <row r="1032" spans="1:13">
      <c r="A1032" s="445" t="s">
        <v>1443</v>
      </c>
      <c r="B1032" s="13" t="s">
        <v>19</v>
      </c>
      <c r="C1032" s="487" t="s">
        <v>20</v>
      </c>
      <c r="D1032" s="15" t="s">
        <v>43</v>
      </c>
      <c r="E1032" s="164" t="s">
        <v>1537</v>
      </c>
      <c r="F1032" s="142" t="s">
        <v>27</v>
      </c>
      <c r="G1032" s="145" t="s">
        <v>280</v>
      </c>
      <c r="H1032" s="16">
        <v>50000</v>
      </c>
      <c r="I1032" s="413">
        <v>50000</v>
      </c>
      <c r="J1032" s="143">
        <v>37500</v>
      </c>
      <c r="L1032" s="191"/>
      <c r="M1032" s="191"/>
    </row>
    <row r="1033" spans="1:13">
      <c r="A1033" s="445" t="s">
        <v>1443</v>
      </c>
      <c r="B1033" s="13" t="s">
        <v>37</v>
      </c>
      <c r="C1033" s="487" t="s">
        <v>38</v>
      </c>
      <c r="D1033" s="15" t="s">
        <v>43</v>
      </c>
      <c r="E1033" s="164" t="s">
        <v>1537</v>
      </c>
      <c r="F1033" s="142" t="s">
        <v>27</v>
      </c>
      <c r="G1033" s="145" t="s">
        <v>280</v>
      </c>
      <c r="H1033" s="16">
        <v>2400000</v>
      </c>
      <c r="I1033" s="413">
        <v>700000</v>
      </c>
      <c r="J1033" s="143">
        <v>525000</v>
      </c>
      <c r="L1033" s="191"/>
      <c r="M1033" s="191"/>
    </row>
    <row r="1034" spans="1:13">
      <c r="A1034" s="445" t="s">
        <v>1443</v>
      </c>
      <c r="B1034" s="13" t="s">
        <v>240</v>
      </c>
      <c r="C1034" s="486" t="s">
        <v>332</v>
      </c>
      <c r="G1034" s="145"/>
      <c r="H1034" s="25">
        <f>SUM(H1023:H1033)</f>
        <v>15925000</v>
      </c>
      <c r="I1034" s="414">
        <f>SUM(I1023:I1033)</f>
        <v>15225000</v>
      </c>
      <c r="J1034" s="146">
        <f>SUM(J1023:J1033)</f>
        <v>9000000</v>
      </c>
      <c r="K1034" s="152"/>
      <c r="L1034" s="191"/>
      <c r="M1034" s="191"/>
    </row>
    <row r="1035" spans="1:13">
      <c r="A1035" s="191" t="s">
        <v>272</v>
      </c>
      <c r="B1035" s="13" t="s">
        <v>240</v>
      </c>
      <c r="C1035" s="485" t="s">
        <v>275</v>
      </c>
      <c r="G1035" s="145"/>
      <c r="L1035" s="191"/>
      <c r="M1035" s="191"/>
    </row>
    <row r="1036" spans="1:13">
      <c r="A1036" s="191" t="s">
        <v>272</v>
      </c>
      <c r="B1036" s="13" t="s">
        <v>24</v>
      </c>
      <c r="C1036" s="486" t="s">
        <v>306</v>
      </c>
      <c r="D1036" s="119" t="s">
        <v>1</v>
      </c>
      <c r="E1036" s="164" t="s">
        <v>1537</v>
      </c>
      <c r="F1036" s="142" t="s">
        <v>27</v>
      </c>
      <c r="G1036" s="145" t="s">
        <v>280</v>
      </c>
      <c r="H1036" s="25">
        <v>142338190</v>
      </c>
      <c r="I1036" s="414">
        <v>60963000</v>
      </c>
      <c r="J1036" s="146">
        <v>28095595</v>
      </c>
      <c r="L1036" s="191"/>
      <c r="M1036" s="191"/>
    </row>
    <row r="1037" spans="1:13">
      <c r="A1037" s="191" t="s">
        <v>272</v>
      </c>
      <c r="B1037" s="13" t="s">
        <v>25</v>
      </c>
      <c r="C1037" s="487" t="s">
        <v>60</v>
      </c>
      <c r="D1037" s="15" t="s">
        <v>274</v>
      </c>
      <c r="E1037" s="164" t="s">
        <v>1537</v>
      </c>
      <c r="F1037" s="142" t="s">
        <v>27</v>
      </c>
      <c r="G1037" s="145" t="s">
        <v>280</v>
      </c>
      <c r="H1037" s="16">
        <v>540000</v>
      </c>
      <c r="I1037" s="413">
        <v>540000</v>
      </c>
      <c r="J1037" s="143">
        <v>405000</v>
      </c>
      <c r="L1037" s="191"/>
      <c r="M1037" s="191"/>
    </row>
    <row r="1038" spans="1:13">
      <c r="A1038" s="191" t="s">
        <v>272</v>
      </c>
      <c r="B1038" s="13" t="s">
        <v>2</v>
      </c>
      <c r="C1038" s="487" t="s">
        <v>62</v>
      </c>
      <c r="D1038" s="15" t="s">
        <v>274</v>
      </c>
      <c r="E1038" s="164" t="s">
        <v>1537</v>
      </c>
      <c r="F1038" s="142" t="s">
        <v>27</v>
      </c>
      <c r="G1038" s="145" t="s">
        <v>280</v>
      </c>
      <c r="H1038" s="16">
        <v>20000000</v>
      </c>
      <c r="I1038" s="413">
        <v>20000000</v>
      </c>
      <c r="J1038" s="143">
        <v>0</v>
      </c>
      <c r="L1038" s="191"/>
      <c r="M1038" s="191"/>
    </row>
    <row r="1039" spans="1:13">
      <c r="A1039" s="191" t="s">
        <v>272</v>
      </c>
      <c r="B1039" s="13" t="s">
        <v>3</v>
      </c>
      <c r="C1039" s="487" t="s">
        <v>4</v>
      </c>
      <c r="D1039" s="15" t="s">
        <v>274</v>
      </c>
      <c r="E1039" s="164" t="s">
        <v>1537</v>
      </c>
      <c r="F1039" s="142" t="s">
        <v>27</v>
      </c>
      <c r="G1039" s="145" t="s">
        <v>280</v>
      </c>
      <c r="H1039" s="16">
        <v>900000</v>
      </c>
      <c r="I1039" s="413">
        <v>900000</v>
      </c>
      <c r="J1039" s="143">
        <v>387500</v>
      </c>
      <c r="L1039" s="191"/>
      <c r="M1039" s="191"/>
    </row>
    <row r="1040" spans="1:13">
      <c r="A1040" s="191" t="s">
        <v>272</v>
      </c>
      <c r="B1040" s="13" t="s">
        <v>52</v>
      </c>
      <c r="C1040" s="487" t="s">
        <v>53</v>
      </c>
      <c r="D1040" s="15" t="s">
        <v>274</v>
      </c>
      <c r="E1040" s="164" t="s">
        <v>1537</v>
      </c>
      <c r="F1040" s="142" t="s">
        <v>27</v>
      </c>
      <c r="G1040" s="145" t="s">
        <v>280</v>
      </c>
      <c r="H1040" s="16">
        <v>100000</v>
      </c>
      <c r="I1040" s="413">
        <v>100000</v>
      </c>
      <c r="J1040" s="143">
        <v>75000</v>
      </c>
      <c r="L1040" s="191"/>
      <c r="M1040" s="191"/>
    </row>
    <row r="1041" spans="1:13">
      <c r="A1041" s="191" t="s">
        <v>272</v>
      </c>
      <c r="B1041" s="13" t="s">
        <v>5</v>
      </c>
      <c r="C1041" s="487" t="s">
        <v>6</v>
      </c>
      <c r="D1041" s="15" t="s">
        <v>274</v>
      </c>
      <c r="E1041" s="164" t="s">
        <v>1537</v>
      </c>
      <c r="F1041" s="142" t="s">
        <v>27</v>
      </c>
      <c r="G1041" s="145" t="s">
        <v>280</v>
      </c>
      <c r="H1041" s="16">
        <v>5000000</v>
      </c>
      <c r="I1041" s="413">
        <v>5000000</v>
      </c>
      <c r="J1041" s="143">
        <v>0</v>
      </c>
      <c r="L1041" s="191"/>
      <c r="M1041" s="191"/>
    </row>
    <row r="1042" spans="1:13">
      <c r="A1042" s="191" t="s">
        <v>272</v>
      </c>
      <c r="B1042" s="13" t="s">
        <v>32</v>
      </c>
      <c r="C1042" s="487" t="s">
        <v>33</v>
      </c>
      <c r="D1042" s="15" t="s">
        <v>274</v>
      </c>
      <c r="E1042" s="164" t="s">
        <v>1537</v>
      </c>
      <c r="F1042" s="142" t="s">
        <v>27</v>
      </c>
      <c r="G1042" s="145" t="s">
        <v>280</v>
      </c>
      <c r="H1042" s="16">
        <v>225000</v>
      </c>
      <c r="I1042" s="413">
        <v>225000</v>
      </c>
      <c r="J1042" s="143">
        <v>112500</v>
      </c>
      <c r="L1042" s="191"/>
      <c r="M1042" s="191"/>
    </row>
    <row r="1043" spans="1:13">
      <c r="A1043" s="191" t="s">
        <v>272</v>
      </c>
      <c r="B1043" s="13" t="s">
        <v>7</v>
      </c>
      <c r="C1043" s="487" t="s">
        <v>8</v>
      </c>
      <c r="D1043" s="15" t="s">
        <v>274</v>
      </c>
      <c r="E1043" s="164" t="s">
        <v>1537</v>
      </c>
      <c r="F1043" s="142" t="s">
        <v>27</v>
      </c>
      <c r="G1043" s="145" t="s">
        <v>280</v>
      </c>
      <c r="H1043" s="16">
        <v>100000</v>
      </c>
      <c r="I1043" s="413">
        <v>100000</v>
      </c>
      <c r="J1043" s="143">
        <v>50000</v>
      </c>
      <c r="L1043" s="191"/>
      <c r="M1043" s="191"/>
    </row>
    <row r="1044" spans="1:13">
      <c r="A1044" s="191" t="s">
        <v>272</v>
      </c>
      <c r="B1044" s="13" t="s">
        <v>9</v>
      </c>
      <c r="C1044" s="487" t="s">
        <v>10</v>
      </c>
      <c r="D1044" s="15" t="s">
        <v>274</v>
      </c>
      <c r="E1044" s="164" t="s">
        <v>1537</v>
      </c>
      <c r="F1044" s="142" t="s">
        <v>27</v>
      </c>
      <c r="G1044" s="145" t="s">
        <v>280</v>
      </c>
      <c r="H1044" s="16">
        <v>100000</v>
      </c>
      <c r="I1044" s="413">
        <v>100000</v>
      </c>
      <c r="J1044" s="143">
        <v>50000</v>
      </c>
      <c r="L1044" s="191"/>
      <c r="M1044" s="191"/>
    </row>
    <row r="1045" spans="1:13">
      <c r="A1045" s="191" t="s">
        <v>272</v>
      </c>
      <c r="B1045" s="13" t="s">
        <v>13</v>
      </c>
      <c r="C1045" s="487" t="s">
        <v>14</v>
      </c>
      <c r="D1045" s="15" t="s">
        <v>274</v>
      </c>
      <c r="E1045" s="164" t="s">
        <v>1537</v>
      </c>
      <c r="F1045" s="142" t="s">
        <v>27</v>
      </c>
      <c r="G1045" s="145" t="s">
        <v>280</v>
      </c>
      <c r="H1045" s="16">
        <v>7000000</v>
      </c>
      <c r="I1045" s="413">
        <v>11000000</v>
      </c>
      <c r="J1045" s="143">
        <v>0</v>
      </c>
      <c r="L1045" s="191"/>
      <c r="M1045" s="191"/>
    </row>
    <row r="1046" spans="1:13">
      <c r="A1046" s="191" t="s">
        <v>272</v>
      </c>
      <c r="B1046" s="13" t="s">
        <v>15</v>
      </c>
      <c r="C1046" s="487" t="s">
        <v>486</v>
      </c>
      <c r="D1046" s="15" t="s">
        <v>274</v>
      </c>
      <c r="E1046" s="164" t="s">
        <v>1537</v>
      </c>
      <c r="F1046" s="142" t="s">
        <v>27</v>
      </c>
      <c r="G1046" s="145" t="s">
        <v>280</v>
      </c>
      <c r="H1046" s="16">
        <v>600000</v>
      </c>
      <c r="I1046" s="413">
        <v>600000</v>
      </c>
      <c r="J1046" s="143">
        <v>300000</v>
      </c>
      <c r="L1046" s="191"/>
      <c r="M1046" s="191"/>
    </row>
    <row r="1047" spans="1:13">
      <c r="A1047" s="191" t="s">
        <v>272</v>
      </c>
      <c r="B1047" s="13" t="s">
        <v>17</v>
      </c>
      <c r="C1047" s="487" t="s">
        <v>18</v>
      </c>
      <c r="D1047" s="15" t="s">
        <v>274</v>
      </c>
      <c r="E1047" s="164" t="s">
        <v>1537</v>
      </c>
      <c r="F1047" s="142" t="s">
        <v>27</v>
      </c>
      <c r="G1047" s="145" t="s">
        <v>280</v>
      </c>
      <c r="H1047" s="16">
        <v>150000</v>
      </c>
      <c r="I1047" s="413">
        <v>150000</v>
      </c>
      <c r="J1047" s="143">
        <v>112500</v>
      </c>
      <c r="L1047" s="191"/>
      <c r="M1047" s="191"/>
    </row>
    <row r="1048" spans="1:13">
      <c r="A1048" s="191" t="s">
        <v>272</v>
      </c>
      <c r="B1048" s="13" t="s">
        <v>19</v>
      </c>
      <c r="C1048" s="487" t="s">
        <v>20</v>
      </c>
      <c r="D1048" s="15" t="s">
        <v>274</v>
      </c>
      <c r="E1048" s="164" t="s">
        <v>1537</v>
      </c>
      <c r="F1048" s="142" t="s">
        <v>27</v>
      </c>
      <c r="G1048" s="145" t="s">
        <v>280</v>
      </c>
      <c r="H1048" s="16">
        <v>25000</v>
      </c>
      <c r="I1048" s="413">
        <v>25000</v>
      </c>
      <c r="J1048" s="143">
        <v>12500</v>
      </c>
      <c r="L1048" s="191"/>
      <c r="M1048" s="191"/>
    </row>
    <row r="1049" spans="1:13">
      <c r="A1049" s="191" t="s">
        <v>272</v>
      </c>
      <c r="B1049" s="13" t="s">
        <v>190</v>
      </c>
      <c r="C1049" s="487" t="s">
        <v>191</v>
      </c>
      <c r="D1049" s="15" t="s">
        <v>274</v>
      </c>
      <c r="E1049" s="164" t="s">
        <v>1537</v>
      </c>
      <c r="F1049" s="142" t="s">
        <v>27</v>
      </c>
      <c r="G1049" s="145" t="s">
        <v>280</v>
      </c>
      <c r="H1049" s="16">
        <v>500000</v>
      </c>
      <c r="I1049" s="413">
        <v>500000</v>
      </c>
      <c r="J1049" s="143">
        <v>250000</v>
      </c>
      <c r="L1049" s="191"/>
      <c r="M1049" s="191"/>
    </row>
    <row r="1050" spans="1:13">
      <c r="A1050" s="191" t="s">
        <v>272</v>
      </c>
      <c r="B1050" s="13" t="s">
        <v>192</v>
      </c>
      <c r="C1050" s="487" t="s">
        <v>193</v>
      </c>
      <c r="D1050" s="15" t="s">
        <v>274</v>
      </c>
      <c r="E1050" s="164" t="s">
        <v>1537</v>
      </c>
      <c r="F1050" s="142" t="s">
        <v>27</v>
      </c>
      <c r="G1050" s="145" t="s">
        <v>280</v>
      </c>
      <c r="H1050" s="16">
        <v>5000000</v>
      </c>
      <c r="I1050" s="413">
        <v>5000000</v>
      </c>
      <c r="J1050" s="143">
        <v>0</v>
      </c>
      <c r="L1050" s="191"/>
      <c r="M1050" s="191"/>
    </row>
    <row r="1051" spans="1:13">
      <c r="A1051" s="191" t="s">
        <v>272</v>
      </c>
      <c r="B1051" s="13" t="s">
        <v>37</v>
      </c>
      <c r="C1051" s="487" t="s">
        <v>38</v>
      </c>
      <c r="D1051" s="15" t="s">
        <v>274</v>
      </c>
      <c r="E1051" s="164" t="s">
        <v>1537</v>
      </c>
      <c r="F1051" s="142" t="s">
        <v>27</v>
      </c>
      <c r="G1051" s="145" t="s">
        <v>280</v>
      </c>
      <c r="H1051" s="16">
        <v>360000</v>
      </c>
      <c r="I1051" s="413">
        <v>360000</v>
      </c>
      <c r="J1051" s="143">
        <v>270000</v>
      </c>
      <c r="L1051" s="191"/>
      <c r="M1051" s="191"/>
    </row>
    <row r="1052" spans="1:13">
      <c r="A1052" s="191" t="s">
        <v>272</v>
      </c>
      <c r="B1052" s="13" t="s">
        <v>240</v>
      </c>
      <c r="C1052" s="486" t="s">
        <v>332</v>
      </c>
      <c r="D1052" s="473"/>
      <c r="E1052" s="148"/>
      <c r="F1052" s="151"/>
      <c r="G1052" s="145"/>
      <c r="H1052" s="25">
        <f>SUM(H1037:H1051)</f>
        <v>40600000</v>
      </c>
      <c r="I1052" s="414">
        <f>SUM(I1037:I1051)</f>
        <v>44600000</v>
      </c>
      <c r="J1052" s="146">
        <f>SUM(J1037:J1051)</f>
        <v>2025000</v>
      </c>
      <c r="L1052" s="191"/>
      <c r="M1052" s="191"/>
    </row>
    <row r="1053" spans="1:13">
      <c r="A1053" s="191" t="s">
        <v>278</v>
      </c>
      <c r="B1053" s="13" t="s">
        <v>240</v>
      </c>
      <c r="C1053" s="485" t="s">
        <v>279</v>
      </c>
      <c r="G1053" s="145"/>
      <c r="L1053" s="191"/>
      <c r="M1053" s="191"/>
    </row>
    <row r="1054" spans="1:13">
      <c r="A1054" s="191" t="s">
        <v>278</v>
      </c>
      <c r="B1054" s="13" t="s">
        <v>24</v>
      </c>
      <c r="C1054" s="486" t="s">
        <v>306</v>
      </c>
      <c r="D1054" s="119" t="s">
        <v>1</v>
      </c>
      <c r="E1054" s="164" t="s">
        <v>1537</v>
      </c>
      <c r="F1054" s="142" t="s">
        <v>27</v>
      </c>
      <c r="G1054" s="145" t="s">
        <v>280</v>
      </c>
      <c r="H1054" s="25">
        <v>225948000</v>
      </c>
      <c r="I1054" s="414">
        <v>196190000</v>
      </c>
      <c r="J1054" s="146">
        <v>135793337</v>
      </c>
      <c r="L1054" s="191"/>
      <c r="M1054" s="191"/>
    </row>
    <row r="1055" spans="1:13">
      <c r="A1055" s="191" t="s">
        <v>278</v>
      </c>
      <c r="B1055" s="13" t="s">
        <v>2</v>
      </c>
      <c r="C1055" s="487" t="s">
        <v>62</v>
      </c>
      <c r="D1055" s="21" t="s">
        <v>273</v>
      </c>
      <c r="E1055" s="164" t="s">
        <v>1537</v>
      </c>
      <c r="F1055" s="142" t="s">
        <v>27</v>
      </c>
      <c r="G1055" s="145" t="s">
        <v>280</v>
      </c>
      <c r="H1055" s="16">
        <v>35000000</v>
      </c>
      <c r="I1055" s="426">
        <v>20000000</v>
      </c>
      <c r="J1055" s="143">
        <v>16153788.800000001</v>
      </c>
      <c r="L1055" s="191"/>
      <c r="M1055" s="191"/>
    </row>
    <row r="1056" spans="1:13">
      <c r="A1056" s="191" t="s">
        <v>278</v>
      </c>
      <c r="B1056" s="13" t="s">
        <v>281</v>
      </c>
      <c r="C1056" s="487" t="s">
        <v>282</v>
      </c>
      <c r="D1056" s="21" t="s">
        <v>273</v>
      </c>
      <c r="E1056" s="164" t="s">
        <v>1537</v>
      </c>
      <c r="F1056" s="142" t="s">
        <v>27</v>
      </c>
      <c r="G1056" s="145" t="s">
        <v>280</v>
      </c>
      <c r="H1056" s="16">
        <v>0</v>
      </c>
      <c r="I1056" s="426">
        <v>2000000</v>
      </c>
      <c r="J1056" s="143">
        <v>1750000</v>
      </c>
      <c r="L1056" s="191"/>
      <c r="M1056" s="191"/>
    </row>
    <row r="1057" spans="1:14" s="14" customFormat="1">
      <c r="A1057" s="191" t="s">
        <v>278</v>
      </c>
      <c r="B1057" s="13" t="s">
        <v>3</v>
      </c>
      <c r="C1057" s="487" t="s">
        <v>4</v>
      </c>
      <c r="D1057" s="21" t="s">
        <v>273</v>
      </c>
      <c r="E1057" s="164" t="s">
        <v>1537</v>
      </c>
      <c r="F1057" s="142" t="s">
        <v>27</v>
      </c>
      <c r="G1057" s="145" t="s">
        <v>280</v>
      </c>
      <c r="H1057" s="16">
        <v>1000000</v>
      </c>
      <c r="I1057" s="426">
        <v>2300000</v>
      </c>
      <c r="J1057" s="143">
        <v>1600000</v>
      </c>
      <c r="K1057" s="144"/>
      <c r="L1057" s="191"/>
      <c r="M1057" s="191"/>
      <c r="N1057" s="13"/>
    </row>
    <row r="1058" spans="1:14">
      <c r="A1058" s="191" t="s">
        <v>278</v>
      </c>
      <c r="B1058" s="13" t="s">
        <v>88</v>
      </c>
      <c r="C1058" s="487" t="s">
        <v>89</v>
      </c>
      <c r="D1058" s="21" t="s">
        <v>273</v>
      </c>
      <c r="E1058" s="164" t="s">
        <v>1537</v>
      </c>
      <c r="F1058" s="142" t="s">
        <v>27</v>
      </c>
      <c r="G1058" s="145" t="s">
        <v>280</v>
      </c>
      <c r="H1058" s="16">
        <v>500000</v>
      </c>
      <c r="I1058" s="426">
        <v>500000</v>
      </c>
      <c r="J1058" s="143">
        <v>87500</v>
      </c>
      <c r="L1058" s="191"/>
      <c r="M1058" s="191"/>
    </row>
    <row r="1059" spans="1:14">
      <c r="A1059" s="191" t="s">
        <v>278</v>
      </c>
      <c r="B1059" s="13" t="s">
        <v>126</v>
      </c>
      <c r="C1059" s="487" t="s">
        <v>127</v>
      </c>
      <c r="D1059" s="21" t="s">
        <v>273</v>
      </c>
      <c r="E1059" s="164" t="s">
        <v>1537</v>
      </c>
      <c r="F1059" s="142" t="s">
        <v>27</v>
      </c>
      <c r="G1059" s="145" t="s">
        <v>280</v>
      </c>
      <c r="H1059" s="16">
        <v>2000000</v>
      </c>
      <c r="I1059" s="426">
        <v>7000000</v>
      </c>
      <c r="J1059" s="143">
        <v>7000000</v>
      </c>
      <c r="L1059" s="191"/>
      <c r="M1059" s="191"/>
    </row>
    <row r="1060" spans="1:14" s="14" customFormat="1">
      <c r="A1060" s="191" t="s">
        <v>278</v>
      </c>
      <c r="B1060" s="13" t="s">
        <v>5</v>
      </c>
      <c r="C1060" s="487" t="s">
        <v>6</v>
      </c>
      <c r="D1060" s="21" t="s">
        <v>273</v>
      </c>
      <c r="E1060" s="164" t="s">
        <v>1537</v>
      </c>
      <c r="F1060" s="142" t="s">
        <v>27</v>
      </c>
      <c r="G1060" s="145" t="s">
        <v>280</v>
      </c>
      <c r="H1060" s="16">
        <v>12188000</v>
      </c>
      <c r="I1060" s="426">
        <v>9188000</v>
      </c>
      <c r="J1060" s="143">
        <v>9188000</v>
      </c>
      <c r="K1060" s="144"/>
      <c r="L1060" s="191"/>
      <c r="M1060" s="191"/>
      <c r="N1060" s="13"/>
    </row>
    <row r="1061" spans="1:14">
      <c r="A1061" s="191" t="s">
        <v>278</v>
      </c>
      <c r="B1061" s="13" t="s">
        <v>74</v>
      </c>
      <c r="C1061" s="487" t="s">
        <v>75</v>
      </c>
      <c r="D1061" s="21" t="s">
        <v>273</v>
      </c>
      <c r="E1061" s="164" t="s">
        <v>1537</v>
      </c>
      <c r="F1061" s="142" t="s">
        <v>27</v>
      </c>
      <c r="G1061" s="145" t="s">
        <v>280</v>
      </c>
      <c r="H1061" s="16">
        <v>1000000</v>
      </c>
      <c r="I1061" s="426">
        <v>1000000</v>
      </c>
      <c r="J1061" s="143">
        <v>875000</v>
      </c>
      <c r="L1061" s="191"/>
      <c r="M1061" s="191"/>
    </row>
    <row r="1062" spans="1:14">
      <c r="A1062" s="191" t="s">
        <v>278</v>
      </c>
      <c r="B1062" s="13" t="s">
        <v>32</v>
      </c>
      <c r="C1062" s="487" t="s">
        <v>33</v>
      </c>
      <c r="D1062" s="21" t="s">
        <v>273</v>
      </c>
      <c r="E1062" s="164" t="s">
        <v>1537</v>
      </c>
      <c r="F1062" s="142" t="s">
        <v>27</v>
      </c>
      <c r="G1062" s="145" t="s">
        <v>280</v>
      </c>
      <c r="H1062" s="16">
        <v>3200000</v>
      </c>
      <c r="I1062" s="426">
        <v>8600000</v>
      </c>
      <c r="J1062" s="143">
        <v>5000000</v>
      </c>
      <c r="L1062" s="191"/>
      <c r="M1062" s="191"/>
    </row>
    <row r="1063" spans="1:14">
      <c r="A1063" s="191" t="s">
        <v>278</v>
      </c>
      <c r="B1063" s="13" t="s">
        <v>63</v>
      </c>
      <c r="C1063" s="487" t="s">
        <v>78</v>
      </c>
      <c r="D1063" s="21" t="s">
        <v>273</v>
      </c>
      <c r="E1063" s="164" t="s">
        <v>1537</v>
      </c>
      <c r="F1063" s="142" t="s">
        <v>27</v>
      </c>
      <c r="G1063" s="145" t="s">
        <v>280</v>
      </c>
      <c r="H1063" s="16">
        <v>180000</v>
      </c>
      <c r="I1063" s="426">
        <v>180000</v>
      </c>
      <c r="J1063" s="143">
        <v>157500</v>
      </c>
      <c r="L1063" s="191"/>
      <c r="M1063" s="191"/>
    </row>
    <row r="1064" spans="1:14">
      <c r="A1064" s="191" t="s">
        <v>278</v>
      </c>
      <c r="B1064" s="13" t="s">
        <v>13</v>
      </c>
      <c r="C1064" s="487" t="s">
        <v>14</v>
      </c>
      <c r="D1064" s="21" t="s">
        <v>273</v>
      </c>
      <c r="E1064" s="164" t="s">
        <v>1537</v>
      </c>
      <c r="F1064" s="142" t="s">
        <v>27</v>
      </c>
      <c r="G1064" s="145" t="s">
        <v>280</v>
      </c>
      <c r="H1064" s="16">
        <v>0</v>
      </c>
      <c r="I1064" s="426">
        <v>800000</v>
      </c>
      <c r="J1064" s="143">
        <v>700000</v>
      </c>
      <c r="L1064" s="191"/>
      <c r="M1064" s="191"/>
    </row>
    <row r="1065" spans="1:14">
      <c r="A1065" s="191" t="s">
        <v>278</v>
      </c>
      <c r="B1065" s="13" t="s">
        <v>283</v>
      </c>
      <c r="C1065" s="487" t="s">
        <v>284</v>
      </c>
      <c r="D1065" s="21" t="s">
        <v>273</v>
      </c>
      <c r="E1065" s="164" t="s">
        <v>1537</v>
      </c>
      <c r="F1065" s="142" t="s">
        <v>27</v>
      </c>
      <c r="G1065" s="145" t="s">
        <v>280</v>
      </c>
      <c r="H1065" s="16">
        <v>2000000</v>
      </c>
      <c r="I1065" s="426">
        <v>17000000</v>
      </c>
      <c r="J1065" s="143">
        <v>12000000</v>
      </c>
      <c r="L1065" s="191"/>
      <c r="M1065" s="191"/>
    </row>
    <row r="1066" spans="1:14">
      <c r="A1066" s="191" t="s">
        <v>278</v>
      </c>
      <c r="B1066" s="13" t="s">
        <v>15</v>
      </c>
      <c r="C1066" s="487" t="s">
        <v>486</v>
      </c>
      <c r="D1066" s="21" t="s">
        <v>273</v>
      </c>
      <c r="E1066" s="164" t="s">
        <v>1537</v>
      </c>
      <c r="F1066" s="142" t="s">
        <v>27</v>
      </c>
      <c r="G1066" s="145" t="s">
        <v>280</v>
      </c>
      <c r="H1066" s="16">
        <v>400000</v>
      </c>
      <c r="I1066" s="426">
        <v>1400000</v>
      </c>
      <c r="J1066" s="143">
        <v>1225000</v>
      </c>
      <c r="L1066" s="191"/>
      <c r="M1066" s="191"/>
    </row>
    <row r="1067" spans="1:14">
      <c r="A1067" s="191" t="s">
        <v>278</v>
      </c>
      <c r="B1067" s="13" t="s">
        <v>17</v>
      </c>
      <c r="C1067" s="487" t="s">
        <v>18</v>
      </c>
      <c r="D1067" s="21" t="s">
        <v>273</v>
      </c>
      <c r="E1067" s="164" t="s">
        <v>1537</v>
      </c>
      <c r="F1067" s="142" t="s">
        <v>27</v>
      </c>
      <c r="G1067" s="145" t="s">
        <v>280</v>
      </c>
      <c r="H1067" s="16">
        <v>300000</v>
      </c>
      <c r="I1067" s="426">
        <v>400000</v>
      </c>
      <c r="J1067" s="143">
        <v>350000</v>
      </c>
      <c r="L1067" s="191"/>
      <c r="M1067" s="191"/>
    </row>
    <row r="1068" spans="1:14">
      <c r="A1068" s="191" t="s">
        <v>278</v>
      </c>
      <c r="B1068" s="13" t="s">
        <v>19</v>
      </c>
      <c r="C1068" s="487" t="s">
        <v>20</v>
      </c>
      <c r="D1068" s="21" t="s">
        <v>273</v>
      </c>
      <c r="E1068" s="164" t="s">
        <v>1537</v>
      </c>
      <c r="F1068" s="142" t="s">
        <v>27</v>
      </c>
      <c r="G1068" s="145" t="s">
        <v>280</v>
      </c>
      <c r="H1068" s="16">
        <v>20000</v>
      </c>
      <c r="I1068" s="426">
        <v>20000</v>
      </c>
      <c r="J1068" s="143">
        <v>17500</v>
      </c>
      <c r="L1068" s="191"/>
      <c r="M1068" s="191"/>
    </row>
    <row r="1069" spans="1:14">
      <c r="A1069" s="191" t="s">
        <v>278</v>
      </c>
      <c r="B1069" s="13" t="s">
        <v>190</v>
      </c>
      <c r="C1069" s="487" t="s">
        <v>191</v>
      </c>
      <c r="D1069" s="21" t="s">
        <v>273</v>
      </c>
      <c r="E1069" s="164" t="s">
        <v>1537</v>
      </c>
      <c r="F1069" s="142" t="s">
        <v>27</v>
      </c>
      <c r="G1069" s="145" t="s">
        <v>280</v>
      </c>
      <c r="H1069" s="16">
        <v>0</v>
      </c>
      <c r="I1069" s="426">
        <v>200000</v>
      </c>
      <c r="J1069" s="143">
        <v>175000</v>
      </c>
      <c r="L1069" s="191"/>
      <c r="M1069" s="191"/>
    </row>
    <row r="1070" spans="1:14">
      <c r="A1070" s="191" t="s">
        <v>278</v>
      </c>
      <c r="B1070" s="13" t="s">
        <v>22</v>
      </c>
      <c r="C1070" s="487" t="s">
        <v>23</v>
      </c>
      <c r="D1070" s="21" t="s">
        <v>273</v>
      </c>
      <c r="E1070" s="164" t="s">
        <v>1537</v>
      </c>
      <c r="F1070" s="142" t="s">
        <v>27</v>
      </c>
      <c r="G1070" s="145" t="s">
        <v>280</v>
      </c>
      <c r="H1070" s="16">
        <v>300000</v>
      </c>
      <c r="I1070" s="426">
        <v>300000</v>
      </c>
      <c r="J1070" s="143">
        <v>262500</v>
      </c>
      <c r="L1070" s="191"/>
      <c r="M1070" s="191"/>
    </row>
    <row r="1071" spans="1:14">
      <c r="A1071" s="191" t="s">
        <v>278</v>
      </c>
      <c r="B1071" s="13" t="s">
        <v>37</v>
      </c>
      <c r="C1071" s="487" t="s">
        <v>38</v>
      </c>
      <c r="D1071" s="21" t="s">
        <v>273</v>
      </c>
      <c r="E1071" s="164" t="s">
        <v>1537</v>
      </c>
      <c r="F1071" s="142" t="s">
        <v>27</v>
      </c>
      <c r="G1071" s="145" t="s">
        <v>280</v>
      </c>
      <c r="H1071" s="16">
        <v>2400000</v>
      </c>
      <c r="I1071" s="426">
        <v>1600000</v>
      </c>
      <c r="J1071" s="143">
        <v>800000</v>
      </c>
      <c r="L1071" s="191"/>
      <c r="M1071" s="191"/>
    </row>
    <row r="1072" spans="1:14">
      <c r="A1072" s="191" t="s">
        <v>278</v>
      </c>
      <c r="B1072" s="13" t="s">
        <v>194</v>
      </c>
      <c r="C1072" s="487" t="s">
        <v>195</v>
      </c>
      <c r="D1072" s="21" t="s">
        <v>273</v>
      </c>
      <c r="E1072" s="164" t="s">
        <v>1537</v>
      </c>
      <c r="F1072" s="142" t="s">
        <v>27</v>
      </c>
      <c r="G1072" s="145" t="s">
        <v>280</v>
      </c>
      <c r="H1072" s="16">
        <v>2000000</v>
      </c>
      <c r="I1072" s="426">
        <v>2000000</v>
      </c>
      <c r="J1072" s="143">
        <v>1000000</v>
      </c>
      <c r="L1072" s="191"/>
      <c r="M1072" s="191"/>
    </row>
    <row r="1073" spans="1:14">
      <c r="A1073" s="191" t="s">
        <v>278</v>
      </c>
      <c r="B1073" s="13" t="s">
        <v>240</v>
      </c>
      <c r="C1073" s="486" t="s">
        <v>332</v>
      </c>
      <c r="D1073" s="473"/>
      <c r="E1073" s="148"/>
      <c r="F1073" s="151"/>
      <c r="G1073" s="145"/>
      <c r="H1073" s="25">
        <f>SUM(H1055:H1072)</f>
        <v>62488000</v>
      </c>
      <c r="I1073" s="419">
        <f>SUM(I1055:I1072)</f>
        <v>74488000</v>
      </c>
      <c r="J1073" s="146">
        <f>SUM(J1055:J1072)</f>
        <v>58341788.799999997</v>
      </c>
      <c r="K1073" s="152"/>
      <c r="L1073" s="191"/>
      <c r="M1073" s="191"/>
    </row>
    <row r="1074" spans="1:14" s="14" customFormat="1">
      <c r="A1074" s="191" t="s">
        <v>276</v>
      </c>
      <c r="B1074" s="13" t="s">
        <v>240</v>
      </c>
      <c r="C1074" s="485" t="s">
        <v>277</v>
      </c>
      <c r="D1074" s="15"/>
      <c r="E1074" s="44"/>
      <c r="F1074" s="142"/>
      <c r="G1074" s="145"/>
      <c r="H1074" s="16"/>
      <c r="I1074" s="413"/>
      <c r="J1074" s="143"/>
      <c r="K1074" s="144"/>
      <c r="L1074" s="191"/>
      <c r="M1074" s="191"/>
      <c r="N1074" s="13"/>
    </row>
    <row r="1075" spans="1:14">
      <c r="A1075" s="191" t="s">
        <v>276</v>
      </c>
      <c r="B1075" s="13" t="s">
        <v>24</v>
      </c>
      <c r="C1075" s="486" t="s">
        <v>306</v>
      </c>
      <c r="D1075" s="119" t="s">
        <v>1</v>
      </c>
      <c r="E1075" s="164" t="s">
        <v>1537</v>
      </c>
      <c r="F1075" s="142" t="s">
        <v>27</v>
      </c>
      <c r="G1075" s="145" t="s">
        <v>280</v>
      </c>
      <c r="H1075" s="25">
        <v>25000000</v>
      </c>
      <c r="I1075" s="414">
        <v>9490000</v>
      </c>
      <c r="J1075" s="146">
        <v>2501724</v>
      </c>
      <c r="L1075" s="191"/>
      <c r="M1075" s="191"/>
    </row>
    <row r="1076" spans="1:14">
      <c r="A1076" s="191" t="s">
        <v>276</v>
      </c>
      <c r="B1076" s="13" t="s">
        <v>25</v>
      </c>
      <c r="C1076" s="487" t="s">
        <v>60</v>
      </c>
      <c r="D1076" s="15" t="s">
        <v>274</v>
      </c>
      <c r="E1076" s="164" t="s">
        <v>1537</v>
      </c>
      <c r="F1076" s="142" t="s">
        <v>27</v>
      </c>
      <c r="G1076" s="145" t="s">
        <v>280</v>
      </c>
      <c r="H1076" s="16">
        <v>200000</v>
      </c>
      <c r="I1076" s="413">
        <v>200000</v>
      </c>
      <c r="J1076" s="143">
        <v>150000</v>
      </c>
      <c r="L1076" s="191"/>
      <c r="M1076" s="191"/>
    </row>
    <row r="1077" spans="1:14">
      <c r="A1077" s="191" t="s">
        <v>276</v>
      </c>
      <c r="B1077" s="13" t="s">
        <v>2</v>
      </c>
      <c r="C1077" s="487" t="s">
        <v>62</v>
      </c>
      <c r="D1077" s="15" t="s">
        <v>274</v>
      </c>
      <c r="E1077" s="164" t="s">
        <v>1537</v>
      </c>
      <c r="F1077" s="142" t="s">
        <v>27</v>
      </c>
      <c r="G1077" s="145" t="s">
        <v>280</v>
      </c>
      <c r="H1077" s="16">
        <v>300000</v>
      </c>
      <c r="I1077" s="413">
        <v>300000</v>
      </c>
      <c r="J1077" s="143">
        <v>275000</v>
      </c>
      <c r="L1077" s="191"/>
      <c r="M1077" s="191"/>
    </row>
    <row r="1078" spans="1:14">
      <c r="A1078" s="191" t="s">
        <v>276</v>
      </c>
      <c r="B1078" s="13" t="s">
        <v>3</v>
      </c>
      <c r="C1078" s="487" t="s">
        <v>4</v>
      </c>
      <c r="D1078" s="15" t="s">
        <v>274</v>
      </c>
      <c r="E1078" s="164" t="s">
        <v>1537</v>
      </c>
      <c r="F1078" s="142" t="s">
        <v>27</v>
      </c>
      <c r="G1078" s="145" t="s">
        <v>280</v>
      </c>
      <c r="H1078" s="16">
        <v>100000</v>
      </c>
      <c r="I1078" s="413">
        <v>100000</v>
      </c>
      <c r="J1078" s="143">
        <v>100000</v>
      </c>
      <c r="L1078" s="191"/>
      <c r="M1078" s="191"/>
    </row>
    <row r="1079" spans="1:14">
      <c r="A1079" s="191" t="s">
        <v>276</v>
      </c>
      <c r="B1079" s="13" t="s">
        <v>146</v>
      </c>
      <c r="C1079" s="487" t="s">
        <v>147</v>
      </c>
      <c r="D1079" s="15" t="s">
        <v>274</v>
      </c>
      <c r="E1079" s="164" t="s">
        <v>1537</v>
      </c>
      <c r="F1079" s="142" t="s">
        <v>27</v>
      </c>
      <c r="G1079" s="145" t="s">
        <v>280</v>
      </c>
      <c r="H1079" s="16">
        <v>10000000</v>
      </c>
      <c r="I1079" s="413">
        <v>15000000</v>
      </c>
      <c r="J1079" s="143">
        <v>9999900</v>
      </c>
      <c r="L1079" s="191"/>
      <c r="M1079" s="191"/>
    </row>
    <row r="1080" spans="1:14">
      <c r="A1080" s="191" t="s">
        <v>276</v>
      </c>
      <c r="B1080" s="13" t="s">
        <v>32</v>
      </c>
      <c r="C1080" s="487" t="s">
        <v>33</v>
      </c>
      <c r="D1080" s="15" t="s">
        <v>274</v>
      </c>
      <c r="E1080" s="164" t="s">
        <v>1537</v>
      </c>
      <c r="F1080" s="142" t="s">
        <v>27</v>
      </c>
      <c r="G1080" s="145" t="s">
        <v>280</v>
      </c>
      <c r="H1080" s="16">
        <v>100000</v>
      </c>
      <c r="I1080" s="413">
        <v>100000</v>
      </c>
      <c r="J1080" s="143">
        <v>75000</v>
      </c>
      <c r="L1080" s="191"/>
      <c r="M1080" s="191"/>
    </row>
    <row r="1081" spans="1:14">
      <c r="A1081" s="191" t="s">
        <v>276</v>
      </c>
      <c r="B1081" s="13" t="s">
        <v>13</v>
      </c>
      <c r="C1081" s="487" t="s">
        <v>14</v>
      </c>
      <c r="D1081" s="15" t="s">
        <v>274</v>
      </c>
      <c r="E1081" s="164" t="s">
        <v>1537</v>
      </c>
      <c r="F1081" s="142" t="s">
        <v>27</v>
      </c>
      <c r="G1081" s="145" t="s">
        <v>280</v>
      </c>
      <c r="H1081" s="16">
        <v>5800000</v>
      </c>
      <c r="I1081" s="413">
        <v>800000</v>
      </c>
      <c r="J1081" s="143">
        <v>1950000</v>
      </c>
      <c r="L1081" s="191"/>
      <c r="M1081" s="191"/>
    </row>
    <row r="1082" spans="1:14">
      <c r="A1082" s="191" t="s">
        <v>276</v>
      </c>
      <c r="B1082" s="13" t="s">
        <v>15</v>
      </c>
      <c r="C1082" s="487" t="s">
        <v>486</v>
      </c>
      <c r="D1082" s="15" t="s">
        <v>274</v>
      </c>
      <c r="E1082" s="164" t="s">
        <v>1537</v>
      </c>
      <c r="F1082" s="142" t="s">
        <v>27</v>
      </c>
      <c r="G1082" s="145" t="s">
        <v>280</v>
      </c>
      <c r="H1082" s="16">
        <v>100000</v>
      </c>
      <c r="I1082" s="413">
        <v>100000</v>
      </c>
      <c r="J1082" s="143">
        <v>90000</v>
      </c>
      <c r="L1082" s="191"/>
      <c r="M1082" s="191"/>
    </row>
    <row r="1083" spans="1:14">
      <c r="A1083" s="191" t="s">
        <v>276</v>
      </c>
      <c r="B1083" s="13" t="s">
        <v>19</v>
      </c>
      <c r="C1083" s="487" t="s">
        <v>20</v>
      </c>
      <c r="D1083" s="15" t="s">
        <v>274</v>
      </c>
      <c r="E1083" s="164" t="s">
        <v>1537</v>
      </c>
      <c r="F1083" s="142" t="s">
        <v>27</v>
      </c>
      <c r="G1083" s="145" t="s">
        <v>280</v>
      </c>
      <c r="H1083" s="16">
        <v>20000</v>
      </c>
      <c r="I1083" s="413">
        <v>20000</v>
      </c>
      <c r="J1083" s="143">
        <v>15000</v>
      </c>
      <c r="L1083" s="191"/>
      <c r="M1083" s="191"/>
    </row>
    <row r="1084" spans="1:14">
      <c r="A1084" s="191" t="s">
        <v>276</v>
      </c>
      <c r="B1084" s="13" t="s">
        <v>37</v>
      </c>
      <c r="C1084" s="487" t="s">
        <v>38</v>
      </c>
      <c r="D1084" s="15" t="s">
        <v>274</v>
      </c>
      <c r="E1084" s="164" t="s">
        <v>1537</v>
      </c>
      <c r="F1084" s="142" t="s">
        <v>27</v>
      </c>
      <c r="G1084" s="145" t="s">
        <v>280</v>
      </c>
      <c r="H1084" s="16">
        <v>80000</v>
      </c>
      <c r="I1084" s="413">
        <v>80000</v>
      </c>
      <c r="J1084" s="143">
        <v>70000</v>
      </c>
      <c r="L1084" s="191"/>
      <c r="M1084" s="191"/>
    </row>
    <row r="1085" spans="1:14">
      <c r="A1085" s="191" t="s">
        <v>276</v>
      </c>
      <c r="B1085" s="13" t="s">
        <v>240</v>
      </c>
      <c r="C1085" s="486" t="s">
        <v>332</v>
      </c>
      <c r="D1085" s="473"/>
      <c r="E1085" s="148"/>
      <c r="F1085" s="151"/>
      <c r="G1085" s="145"/>
      <c r="H1085" s="25">
        <f>SUM(H1076:H1084)</f>
        <v>16700000</v>
      </c>
      <c r="I1085" s="414">
        <f>SUM(I1076:I1084)</f>
        <v>16700000</v>
      </c>
      <c r="J1085" s="146">
        <f>SUM(J1076:J1084)</f>
        <v>12724900</v>
      </c>
      <c r="K1085" s="152"/>
      <c r="L1085" s="191"/>
      <c r="M1085" s="191"/>
    </row>
    <row r="1086" spans="1:14">
      <c r="A1086" s="191" t="s">
        <v>521</v>
      </c>
      <c r="B1086" s="13" t="s">
        <v>240</v>
      </c>
      <c r="C1086" s="485" t="s">
        <v>524</v>
      </c>
      <c r="G1086" s="145"/>
      <c r="L1086" s="191"/>
      <c r="M1086" s="191"/>
    </row>
    <row r="1087" spans="1:14">
      <c r="A1087" s="191" t="s">
        <v>521</v>
      </c>
      <c r="B1087" s="13" t="s">
        <v>25</v>
      </c>
      <c r="C1087" s="487" t="s">
        <v>60</v>
      </c>
      <c r="D1087" s="15">
        <v>70330</v>
      </c>
      <c r="E1087" s="164" t="s">
        <v>1537</v>
      </c>
      <c r="F1087" s="142" t="s">
        <v>27</v>
      </c>
      <c r="G1087" s="145" t="s">
        <v>280</v>
      </c>
      <c r="H1087" s="16">
        <v>175000</v>
      </c>
      <c r="I1087" s="413">
        <v>175000</v>
      </c>
      <c r="J1087" s="153">
        <v>130500</v>
      </c>
      <c r="L1087" s="191"/>
      <c r="M1087" s="191"/>
    </row>
    <row r="1088" spans="1:14">
      <c r="A1088" s="191" t="s">
        <v>521</v>
      </c>
      <c r="B1088" s="13" t="s">
        <v>2</v>
      </c>
      <c r="C1088" s="487" t="s">
        <v>62</v>
      </c>
      <c r="D1088" s="15">
        <v>70330</v>
      </c>
      <c r="E1088" s="164" t="s">
        <v>1537</v>
      </c>
      <c r="F1088" s="142" t="s">
        <v>27</v>
      </c>
      <c r="G1088" s="145" t="s">
        <v>280</v>
      </c>
      <c r="H1088" s="16">
        <v>405000</v>
      </c>
      <c r="I1088" s="413">
        <v>405000</v>
      </c>
      <c r="J1088" s="153">
        <v>352500</v>
      </c>
      <c r="L1088" s="191"/>
      <c r="M1088" s="191"/>
    </row>
    <row r="1089" spans="1:14">
      <c r="A1089" s="191" t="s">
        <v>521</v>
      </c>
      <c r="B1089" s="13" t="s">
        <v>3</v>
      </c>
      <c r="C1089" s="487" t="s">
        <v>4</v>
      </c>
      <c r="D1089" s="15">
        <v>70330</v>
      </c>
      <c r="E1089" s="164" t="s">
        <v>1537</v>
      </c>
      <c r="F1089" s="142" t="s">
        <v>27</v>
      </c>
      <c r="G1089" s="145" t="s">
        <v>280</v>
      </c>
      <c r="H1089" s="16">
        <v>210000</v>
      </c>
      <c r="I1089" s="413">
        <v>210000</v>
      </c>
      <c r="J1089" s="153">
        <v>157000</v>
      </c>
      <c r="L1089" s="191"/>
      <c r="M1089" s="191"/>
    </row>
    <row r="1090" spans="1:14">
      <c r="A1090" s="191" t="s">
        <v>521</v>
      </c>
      <c r="B1090" s="13" t="s">
        <v>32</v>
      </c>
      <c r="C1090" s="487" t="s">
        <v>490</v>
      </c>
      <c r="D1090" s="15">
        <v>70330</v>
      </c>
      <c r="E1090" s="164" t="s">
        <v>1537</v>
      </c>
      <c r="F1090" s="142" t="s">
        <v>27</v>
      </c>
      <c r="G1090" s="145" t="s">
        <v>280</v>
      </c>
      <c r="H1090" s="16">
        <v>100000</v>
      </c>
      <c r="I1090" s="413">
        <v>100000</v>
      </c>
      <c r="J1090" s="153">
        <v>75000</v>
      </c>
      <c r="K1090" s="13"/>
      <c r="L1090" s="191"/>
      <c r="M1090" s="191"/>
    </row>
    <row r="1091" spans="1:14">
      <c r="A1091" s="191" t="s">
        <v>521</v>
      </c>
      <c r="B1091" s="13" t="s">
        <v>15</v>
      </c>
      <c r="C1091" s="487" t="s">
        <v>486</v>
      </c>
      <c r="D1091" s="15">
        <v>70330</v>
      </c>
      <c r="E1091" s="164" t="s">
        <v>1537</v>
      </c>
      <c r="F1091" s="142" t="s">
        <v>27</v>
      </c>
      <c r="G1091" s="145" t="s">
        <v>280</v>
      </c>
      <c r="H1091" s="16">
        <v>300000</v>
      </c>
      <c r="I1091" s="413">
        <v>300000</v>
      </c>
      <c r="J1091" s="153">
        <v>175000</v>
      </c>
      <c r="K1091" s="13"/>
      <c r="L1091" s="191"/>
      <c r="M1091" s="191"/>
    </row>
    <row r="1092" spans="1:14">
      <c r="A1092" s="191" t="s">
        <v>521</v>
      </c>
      <c r="B1092" s="13" t="s">
        <v>19</v>
      </c>
      <c r="C1092" s="487" t="s">
        <v>20</v>
      </c>
      <c r="D1092" s="15">
        <v>70330</v>
      </c>
      <c r="E1092" s="164" t="s">
        <v>1537</v>
      </c>
      <c r="F1092" s="142" t="s">
        <v>27</v>
      </c>
      <c r="G1092" s="145" t="s">
        <v>280</v>
      </c>
      <c r="H1092" s="16">
        <v>10000</v>
      </c>
      <c r="I1092" s="413">
        <v>10000</v>
      </c>
      <c r="J1092" s="153">
        <v>10000</v>
      </c>
      <c r="K1092" s="13"/>
      <c r="L1092" s="191"/>
      <c r="M1092" s="191"/>
    </row>
    <row r="1093" spans="1:14">
      <c r="A1093" s="191" t="s">
        <v>521</v>
      </c>
      <c r="B1093" s="13" t="s">
        <v>240</v>
      </c>
      <c r="C1093" s="486" t="s">
        <v>332</v>
      </c>
      <c r="G1093" s="145"/>
      <c r="H1093" s="25">
        <f>SUM(H1087:H1092)</f>
        <v>1200000</v>
      </c>
      <c r="I1093" s="414">
        <f>SUM(I1087:I1092)</f>
        <v>1200000</v>
      </c>
      <c r="J1093" s="146">
        <f>SUM(J1087:J1092)</f>
        <v>900000</v>
      </c>
      <c r="K1093" s="13"/>
      <c r="L1093" s="191"/>
      <c r="M1093" s="191"/>
    </row>
    <row r="1094" spans="1:14">
      <c r="A1094" s="191" t="s">
        <v>522</v>
      </c>
      <c r="B1094" s="13" t="s">
        <v>240</v>
      </c>
      <c r="C1094" s="485" t="s">
        <v>525</v>
      </c>
      <c r="G1094" s="145"/>
      <c r="K1094" s="13"/>
      <c r="L1094" s="191"/>
      <c r="M1094" s="191"/>
    </row>
    <row r="1095" spans="1:14">
      <c r="A1095" s="191" t="s">
        <v>522</v>
      </c>
      <c r="B1095" s="13" t="s">
        <v>25</v>
      </c>
      <c r="C1095" s="487" t="s">
        <v>60</v>
      </c>
      <c r="D1095" s="15">
        <v>70330</v>
      </c>
      <c r="E1095" s="164" t="s">
        <v>1537</v>
      </c>
      <c r="F1095" s="142" t="s">
        <v>27</v>
      </c>
      <c r="G1095" s="145" t="s">
        <v>280</v>
      </c>
      <c r="H1095" s="16">
        <v>475000</v>
      </c>
      <c r="I1095" s="413">
        <v>475000</v>
      </c>
      <c r="J1095" s="153">
        <v>282500</v>
      </c>
      <c r="K1095" s="13"/>
      <c r="L1095" s="191"/>
      <c r="M1095" s="191"/>
    </row>
    <row r="1096" spans="1:14">
      <c r="A1096" s="191" t="s">
        <v>522</v>
      </c>
      <c r="B1096" s="13" t="s">
        <v>2</v>
      </c>
      <c r="C1096" s="487" t="s">
        <v>62</v>
      </c>
      <c r="D1096" s="15">
        <v>70330</v>
      </c>
      <c r="E1096" s="164" t="s">
        <v>1537</v>
      </c>
      <c r="F1096" s="142" t="s">
        <v>27</v>
      </c>
      <c r="G1096" s="145" t="s">
        <v>280</v>
      </c>
      <c r="H1096" s="16">
        <v>150000</v>
      </c>
      <c r="I1096" s="413">
        <v>150000</v>
      </c>
      <c r="J1096" s="153">
        <v>125000</v>
      </c>
      <c r="K1096" s="13"/>
      <c r="L1096" s="191"/>
      <c r="M1096" s="191"/>
    </row>
    <row r="1097" spans="1:14">
      <c r="A1097" s="191" t="s">
        <v>522</v>
      </c>
      <c r="B1097" s="13" t="s">
        <v>3</v>
      </c>
      <c r="C1097" s="487" t="s">
        <v>4</v>
      </c>
      <c r="D1097" s="15">
        <v>70330</v>
      </c>
      <c r="E1097" s="164" t="s">
        <v>1537</v>
      </c>
      <c r="F1097" s="142" t="s">
        <v>27</v>
      </c>
      <c r="G1097" s="145" t="s">
        <v>280</v>
      </c>
      <c r="H1097" s="16">
        <v>395000</v>
      </c>
      <c r="I1097" s="413">
        <v>395000</v>
      </c>
      <c r="J1097" s="153">
        <v>377500</v>
      </c>
      <c r="K1097" s="13"/>
      <c r="L1097" s="191"/>
      <c r="M1097" s="191"/>
    </row>
    <row r="1098" spans="1:14">
      <c r="A1098" s="191" t="s">
        <v>522</v>
      </c>
      <c r="B1098" s="13" t="s">
        <v>32</v>
      </c>
      <c r="C1098" s="487" t="s">
        <v>490</v>
      </c>
      <c r="D1098" s="15">
        <v>70330</v>
      </c>
      <c r="E1098" s="164" t="s">
        <v>1537</v>
      </c>
      <c r="F1098" s="142" t="s">
        <v>27</v>
      </c>
      <c r="G1098" s="145" t="s">
        <v>280</v>
      </c>
      <c r="H1098" s="16">
        <v>180000</v>
      </c>
      <c r="I1098" s="413">
        <v>180000</v>
      </c>
      <c r="J1098" s="153">
        <v>110000</v>
      </c>
      <c r="K1098" s="13"/>
      <c r="L1098" s="191"/>
      <c r="M1098" s="191"/>
    </row>
    <row r="1099" spans="1:14">
      <c r="A1099" s="191" t="s">
        <v>522</v>
      </c>
      <c r="B1099" s="13" t="s">
        <v>15</v>
      </c>
      <c r="C1099" s="487" t="s">
        <v>486</v>
      </c>
      <c r="D1099" s="15">
        <v>70330</v>
      </c>
      <c r="E1099" s="164" t="s">
        <v>1537</v>
      </c>
      <c r="F1099" s="142" t="s">
        <v>27</v>
      </c>
      <c r="G1099" s="145" t="s">
        <v>280</v>
      </c>
      <c r="H1099" s="16">
        <v>590000</v>
      </c>
      <c r="I1099" s="413">
        <v>590000</v>
      </c>
      <c r="J1099" s="153">
        <v>445000</v>
      </c>
      <c r="K1099" s="13"/>
      <c r="L1099" s="191"/>
      <c r="M1099" s="191"/>
    </row>
    <row r="1100" spans="1:14">
      <c r="A1100" s="191" t="s">
        <v>522</v>
      </c>
      <c r="B1100" s="13" t="s">
        <v>19</v>
      </c>
      <c r="C1100" s="487" t="s">
        <v>20</v>
      </c>
      <c r="D1100" s="15">
        <v>70330</v>
      </c>
      <c r="E1100" s="164" t="s">
        <v>1537</v>
      </c>
      <c r="F1100" s="142" t="s">
        <v>27</v>
      </c>
      <c r="G1100" s="145" t="s">
        <v>280</v>
      </c>
      <c r="H1100" s="16">
        <v>10000</v>
      </c>
      <c r="I1100" s="413">
        <v>10000</v>
      </c>
      <c r="J1100" s="153">
        <v>10000</v>
      </c>
      <c r="K1100" s="13"/>
      <c r="L1100" s="191"/>
      <c r="M1100" s="191"/>
    </row>
    <row r="1101" spans="1:14" s="14" customFormat="1">
      <c r="A1101" s="191" t="s">
        <v>522</v>
      </c>
      <c r="B1101" s="13" t="s">
        <v>240</v>
      </c>
      <c r="C1101" s="486" t="s">
        <v>332</v>
      </c>
      <c r="D1101" s="15"/>
      <c r="E1101" s="44"/>
      <c r="F1101" s="142"/>
      <c r="G1101" s="145"/>
      <c r="H1101" s="25">
        <f>SUM(H1095:H1100)</f>
        <v>1800000</v>
      </c>
      <c r="I1101" s="414">
        <f>SUM(I1095:I1100)</f>
        <v>1800000</v>
      </c>
      <c r="J1101" s="146">
        <f>SUM(J1095:J1100)</f>
        <v>1350000</v>
      </c>
      <c r="K1101" s="13"/>
      <c r="L1101" s="191"/>
      <c r="M1101" s="191"/>
      <c r="N1101" s="13"/>
    </row>
    <row r="1102" spans="1:14">
      <c r="A1102" s="191" t="s">
        <v>523</v>
      </c>
      <c r="B1102" s="13" t="s">
        <v>240</v>
      </c>
      <c r="C1102" s="485" t="s">
        <v>526</v>
      </c>
      <c r="G1102" s="145"/>
      <c r="K1102" s="13"/>
      <c r="L1102" s="191"/>
      <c r="M1102" s="191"/>
    </row>
    <row r="1103" spans="1:14">
      <c r="A1103" s="191" t="s">
        <v>523</v>
      </c>
      <c r="B1103" s="13" t="s">
        <v>25</v>
      </c>
      <c r="C1103" s="487" t="s">
        <v>60</v>
      </c>
      <c r="D1103" s="15">
        <v>70330</v>
      </c>
      <c r="E1103" s="164" t="s">
        <v>1537</v>
      </c>
      <c r="F1103" s="142" t="s">
        <v>27</v>
      </c>
      <c r="G1103" s="145" t="s">
        <v>280</v>
      </c>
      <c r="H1103" s="16">
        <v>245000</v>
      </c>
      <c r="I1103" s="413">
        <v>245000</v>
      </c>
      <c r="J1103" s="153">
        <v>4500</v>
      </c>
      <c r="K1103" s="13"/>
      <c r="L1103" s="191"/>
      <c r="M1103" s="191"/>
    </row>
    <row r="1104" spans="1:14">
      <c r="A1104" s="191" t="s">
        <v>523</v>
      </c>
      <c r="B1104" s="13" t="s">
        <v>3</v>
      </c>
      <c r="C1104" s="487" t="s">
        <v>4</v>
      </c>
      <c r="D1104" s="15">
        <v>70330</v>
      </c>
      <c r="E1104" s="164" t="s">
        <v>1537</v>
      </c>
      <c r="F1104" s="142" t="s">
        <v>27</v>
      </c>
      <c r="G1104" s="145" t="s">
        <v>280</v>
      </c>
      <c r="H1104" s="16">
        <v>50000</v>
      </c>
      <c r="I1104" s="413">
        <v>50000</v>
      </c>
      <c r="J1104" s="153">
        <v>48000</v>
      </c>
      <c r="K1104" s="13"/>
      <c r="L1104" s="191"/>
      <c r="M1104" s="191"/>
    </row>
    <row r="1105" spans="1:13">
      <c r="A1105" s="191" t="s">
        <v>523</v>
      </c>
      <c r="B1105" s="13" t="s">
        <v>32</v>
      </c>
      <c r="C1105" s="487" t="s">
        <v>490</v>
      </c>
      <c r="D1105" s="15">
        <v>70330</v>
      </c>
      <c r="E1105" s="164" t="s">
        <v>1537</v>
      </c>
      <c r="F1105" s="142" t="s">
        <v>27</v>
      </c>
      <c r="G1105" s="145" t="s">
        <v>280</v>
      </c>
      <c r="H1105" s="16">
        <v>75000</v>
      </c>
      <c r="I1105" s="413">
        <v>75000</v>
      </c>
      <c r="J1105" s="153">
        <v>52500</v>
      </c>
      <c r="K1105" s="13"/>
      <c r="L1105" s="191"/>
      <c r="M1105" s="191"/>
    </row>
    <row r="1106" spans="1:13">
      <c r="A1106" s="191" t="s">
        <v>523</v>
      </c>
      <c r="B1106" s="13" t="s">
        <v>15</v>
      </c>
      <c r="C1106" s="487" t="s">
        <v>486</v>
      </c>
      <c r="D1106" s="15">
        <v>70330</v>
      </c>
      <c r="E1106" s="164" t="s">
        <v>1537</v>
      </c>
      <c r="F1106" s="142" t="s">
        <v>27</v>
      </c>
      <c r="G1106" s="145" t="s">
        <v>280</v>
      </c>
      <c r="H1106" s="16">
        <v>110000</v>
      </c>
      <c r="I1106" s="413">
        <v>110000</v>
      </c>
      <c r="J1106" s="153">
        <v>75000</v>
      </c>
      <c r="L1106" s="191"/>
      <c r="M1106" s="191"/>
    </row>
    <row r="1107" spans="1:13">
      <c r="A1107" s="191" t="s">
        <v>523</v>
      </c>
      <c r="B1107" s="13" t="s">
        <v>240</v>
      </c>
      <c r="C1107" s="486" t="s">
        <v>332</v>
      </c>
      <c r="G1107" s="145"/>
      <c r="H1107" s="25">
        <f>SUM(H1103:H1106)</f>
        <v>480000</v>
      </c>
      <c r="I1107" s="414">
        <f>SUM(I1103:I1106)</f>
        <v>480000</v>
      </c>
      <c r="J1107" s="25">
        <f>SUM(J1103:J1106)</f>
        <v>180000</v>
      </c>
      <c r="L1107" s="191"/>
      <c r="M1107" s="191"/>
    </row>
    <row r="1108" spans="1:13">
      <c r="A1108" s="191" t="s">
        <v>286</v>
      </c>
      <c r="B1108" s="13" t="s">
        <v>240</v>
      </c>
      <c r="C1108" s="485" t="s">
        <v>285</v>
      </c>
      <c r="G1108" s="145"/>
      <c r="L1108" s="191"/>
      <c r="M1108" s="191"/>
    </row>
    <row r="1109" spans="1:13">
      <c r="A1109" s="191" t="s">
        <v>286</v>
      </c>
      <c r="B1109" s="13" t="s">
        <v>24</v>
      </c>
      <c r="C1109" s="486" t="s">
        <v>306</v>
      </c>
      <c r="D1109" s="119" t="s">
        <v>1</v>
      </c>
      <c r="E1109" s="164" t="s">
        <v>1537</v>
      </c>
      <c r="F1109" s="142" t="s">
        <v>27</v>
      </c>
      <c r="G1109" s="145" t="s">
        <v>280</v>
      </c>
      <c r="H1109" s="25">
        <v>510128330</v>
      </c>
      <c r="I1109" s="414">
        <v>448541000</v>
      </c>
      <c r="J1109" s="146">
        <v>306515716</v>
      </c>
      <c r="L1109" s="191"/>
      <c r="M1109" s="191"/>
    </row>
    <row r="1110" spans="1:13">
      <c r="A1110" s="191" t="s">
        <v>286</v>
      </c>
      <c r="B1110" s="13" t="s">
        <v>25</v>
      </c>
      <c r="C1110" s="487" t="s">
        <v>60</v>
      </c>
      <c r="D1110" s="15" t="s">
        <v>274</v>
      </c>
      <c r="E1110" s="164" t="s">
        <v>1537</v>
      </c>
      <c r="F1110" s="142" t="s">
        <v>27</v>
      </c>
      <c r="G1110" s="145" t="s">
        <v>280</v>
      </c>
      <c r="H1110" s="16">
        <v>5600000</v>
      </c>
      <c r="I1110" s="426">
        <v>5600000</v>
      </c>
      <c r="J1110" s="143">
        <v>3000000</v>
      </c>
      <c r="L1110" s="191"/>
      <c r="M1110" s="191"/>
    </row>
    <row r="1111" spans="1:13">
      <c r="A1111" s="191" t="s">
        <v>286</v>
      </c>
      <c r="B1111" s="13" t="s">
        <v>2</v>
      </c>
      <c r="C1111" s="487" t="s">
        <v>62</v>
      </c>
      <c r="D1111" s="15" t="s">
        <v>274</v>
      </c>
      <c r="E1111" s="164" t="s">
        <v>1537</v>
      </c>
      <c r="F1111" s="142" t="s">
        <v>27</v>
      </c>
      <c r="G1111" s="145" t="s">
        <v>280</v>
      </c>
      <c r="H1111" s="16">
        <v>800000</v>
      </c>
      <c r="I1111" s="426">
        <v>800000</v>
      </c>
      <c r="J1111" s="143">
        <v>600000</v>
      </c>
      <c r="L1111" s="191"/>
      <c r="M1111" s="191"/>
    </row>
    <row r="1112" spans="1:13">
      <c r="A1112" s="191" t="s">
        <v>286</v>
      </c>
      <c r="B1112" s="13" t="s">
        <v>3</v>
      </c>
      <c r="C1112" s="487" t="s">
        <v>4</v>
      </c>
      <c r="D1112" s="15" t="s">
        <v>274</v>
      </c>
      <c r="E1112" s="164" t="s">
        <v>1537</v>
      </c>
      <c r="F1112" s="142" t="s">
        <v>27</v>
      </c>
      <c r="G1112" s="145" t="s">
        <v>280</v>
      </c>
      <c r="H1112" s="16">
        <v>3600000</v>
      </c>
      <c r="I1112" s="426">
        <v>3600000</v>
      </c>
      <c r="J1112" s="143">
        <v>2200000</v>
      </c>
      <c r="L1112" s="191"/>
      <c r="M1112" s="191"/>
    </row>
    <row r="1113" spans="1:13">
      <c r="A1113" s="191" t="s">
        <v>286</v>
      </c>
      <c r="B1113" s="13" t="s">
        <v>102</v>
      </c>
      <c r="C1113" s="487" t="s">
        <v>103</v>
      </c>
      <c r="D1113" s="15" t="s">
        <v>274</v>
      </c>
      <c r="E1113" s="164" t="s">
        <v>1537</v>
      </c>
      <c r="F1113" s="142" t="s">
        <v>27</v>
      </c>
      <c r="G1113" s="145" t="s">
        <v>280</v>
      </c>
      <c r="H1113" s="16">
        <v>600000</v>
      </c>
      <c r="I1113" s="426">
        <v>600000</v>
      </c>
      <c r="J1113" s="143">
        <v>400000</v>
      </c>
      <c r="L1113" s="191"/>
      <c r="M1113" s="191"/>
    </row>
    <row r="1114" spans="1:13">
      <c r="A1114" s="191" t="s">
        <v>286</v>
      </c>
      <c r="B1114" s="13" t="s">
        <v>52</v>
      </c>
      <c r="C1114" s="487" t="s">
        <v>53</v>
      </c>
      <c r="D1114" s="15" t="s">
        <v>274</v>
      </c>
      <c r="E1114" s="164" t="s">
        <v>1537</v>
      </c>
      <c r="F1114" s="142" t="s">
        <v>27</v>
      </c>
      <c r="G1114" s="145" t="s">
        <v>280</v>
      </c>
      <c r="H1114" s="16">
        <v>2000000</v>
      </c>
      <c r="I1114" s="426">
        <v>2000000</v>
      </c>
      <c r="J1114" s="143">
        <v>1800000</v>
      </c>
      <c r="L1114" s="191"/>
      <c r="M1114" s="191"/>
    </row>
    <row r="1115" spans="1:13">
      <c r="A1115" s="191" t="s">
        <v>286</v>
      </c>
      <c r="B1115" s="13" t="s">
        <v>126</v>
      </c>
      <c r="C1115" s="487" t="s">
        <v>127</v>
      </c>
      <c r="D1115" s="15" t="s">
        <v>274</v>
      </c>
      <c r="E1115" s="164" t="s">
        <v>1537</v>
      </c>
      <c r="F1115" s="142" t="s">
        <v>27</v>
      </c>
      <c r="G1115" s="145" t="s">
        <v>280</v>
      </c>
      <c r="H1115" s="16">
        <v>3000000</v>
      </c>
      <c r="I1115" s="426">
        <v>3000000</v>
      </c>
      <c r="J1115" s="143">
        <v>2000000</v>
      </c>
      <c r="K1115" s="152"/>
      <c r="L1115" s="191"/>
      <c r="M1115" s="191"/>
    </row>
    <row r="1116" spans="1:13">
      <c r="A1116" s="191" t="s">
        <v>286</v>
      </c>
      <c r="B1116" s="13" t="s">
        <v>5</v>
      </c>
      <c r="C1116" s="487" t="s">
        <v>6</v>
      </c>
      <c r="D1116" s="15" t="s">
        <v>274</v>
      </c>
      <c r="E1116" s="164" t="s">
        <v>1537</v>
      </c>
      <c r="F1116" s="142" t="s">
        <v>27</v>
      </c>
      <c r="G1116" s="145" t="s">
        <v>280</v>
      </c>
      <c r="H1116" s="16">
        <v>30000000</v>
      </c>
      <c r="I1116" s="426">
        <v>10000000</v>
      </c>
      <c r="J1116" s="143">
        <v>6000000</v>
      </c>
      <c r="L1116" s="191"/>
      <c r="M1116" s="191"/>
    </row>
    <row r="1117" spans="1:13">
      <c r="A1117" s="191" t="s">
        <v>286</v>
      </c>
      <c r="B1117" s="13" t="s">
        <v>74</v>
      </c>
      <c r="C1117" s="487" t="s">
        <v>75</v>
      </c>
      <c r="D1117" s="15" t="s">
        <v>274</v>
      </c>
      <c r="E1117" s="164" t="s">
        <v>1537</v>
      </c>
      <c r="F1117" s="142" t="s">
        <v>27</v>
      </c>
      <c r="G1117" s="145" t="s">
        <v>280</v>
      </c>
      <c r="H1117" s="16">
        <v>3000000</v>
      </c>
      <c r="I1117" s="426">
        <v>3000000</v>
      </c>
      <c r="J1117" s="143">
        <v>3000000</v>
      </c>
      <c r="L1117" s="191"/>
      <c r="M1117" s="191"/>
    </row>
    <row r="1118" spans="1:13">
      <c r="A1118" s="191" t="s">
        <v>286</v>
      </c>
      <c r="B1118" s="13" t="s">
        <v>32</v>
      </c>
      <c r="C1118" s="487" t="s">
        <v>33</v>
      </c>
      <c r="D1118" s="15" t="s">
        <v>274</v>
      </c>
      <c r="E1118" s="164" t="s">
        <v>1537</v>
      </c>
      <c r="F1118" s="142" t="s">
        <v>27</v>
      </c>
      <c r="G1118" s="145" t="s">
        <v>280</v>
      </c>
      <c r="H1118" s="16">
        <v>1200000</v>
      </c>
      <c r="I1118" s="426">
        <v>1200000</v>
      </c>
      <c r="J1118" s="143">
        <v>800000</v>
      </c>
      <c r="L1118" s="191"/>
      <c r="M1118" s="191"/>
    </row>
    <row r="1119" spans="1:13">
      <c r="A1119" s="191" t="s">
        <v>286</v>
      </c>
      <c r="B1119" s="13" t="s">
        <v>7</v>
      </c>
      <c r="C1119" s="487" t="s">
        <v>8</v>
      </c>
      <c r="D1119" s="15" t="s">
        <v>274</v>
      </c>
      <c r="E1119" s="164" t="s">
        <v>1537</v>
      </c>
      <c r="F1119" s="142" t="s">
        <v>27</v>
      </c>
      <c r="G1119" s="145" t="s">
        <v>280</v>
      </c>
      <c r="H1119" s="16">
        <v>500000</v>
      </c>
      <c r="I1119" s="426">
        <v>500000</v>
      </c>
      <c r="J1119" s="143">
        <v>250000</v>
      </c>
      <c r="L1119" s="191"/>
      <c r="M1119" s="191"/>
    </row>
    <row r="1120" spans="1:13">
      <c r="A1120" s="191" t="s">
        <v>286</v>
      </c>
      <c r="B1120" s="13" t="s">
        <v>34</v>
      </c>
      <c r="C1120" s="487" t="s">
        <v>823</v>
      </c>
      <c r="D1120" s="15" t="s">
        <v>274</v>
      </c>
      <c r="E1120" s="164" t="s">
        <v>1537</v>
      </c>
      <c r="F1120" s="142" t="s">
        <v>27</v>
      </c>
      <c r="G1120" s="145" t="s">
        <v>280</v>
      </c>
      <c r="H1120" s="16">
        <v>200000</v>
      </c>
      <c r="I1120" s="426">
        <v>200000</v>
      </c>
      <c r="J1120" s="143">
        <v>100000</v>
      </c>
      <c r="L1120" s="191"/>
      <c r="M1120" s="191"/>
    </row>
    <row r="1121" spans="1:14">
      <c r="A1121" s="191" t="s">
        <v>286</v>
      </c>
      <c r="B1121" s="13" t="s">
        <v>9</v>
      </c>
      <c r="C1121" s="487" t="s">
        <v>10</v>
      </c>
      <c r="D1121" s="15" t="s">
        <v>274</v>
      </c>
      <c r="E1121" s="164" t="s">
        <v>1537</v>
      </c>
      <c r="F1121" s="142" t="s">
        <v>27</v>
      </c>
      <c r="G1121" s="145" t="s">
        <v>280</v>
      </c>
      <c r="H1121" s="16">
        <v>804000</v>
      </c>
      <c r="I1121" s="426">
        <v>804000</v>
      </c>
      <c r="J1121" s="143">
        <v>500000</v>
      </c>
      <c r="L1121" s="191"/>
      <c r="M1121" s="191"/>
    </row>
    <row r="1122" spans="1:14">
      <c r="A1122" s="191" t="s">
        <v>286</v>
      </c>
      <c r="B1122" s="13" t="s">
        <v>11</v>
      </c>
      <c r="C1122" s="487" t="s">
        <v>12</v>
      </c>
      <c r="D1122" s="15" t="s">
        <v>274</v>
      </c>
      <c r="E1122" s="164" t="s">
        <v>1537</v>
      </c>
      <c r="F1122" s="142" t="s">
        <v>27</v>
      </c>
      <c r="G1122" s="145" t="s">
        <v>280</v>
      </c>
      <c r="H1122" s="16">
        <v>150000000</v>
      </c>
      <c r="I1122" s="426">
        <v>150000000</v>
      </c>
      <c r="J1122" s="143">
        <v>120577598</v>
      </c>
      <c r="L1122" s="191"/>
      <c r="M1122" s="191"/>
    </row>
    <row r="1123" spans="1:14">
      <c r="A1123" s="191" t="s">
        <v>286</v>
      </c>
      <c r="B1123" s="13" t="s">
        <v>13</v>
      </c>
      <c r="C1123" s="487" t="s">
        <v>14</v>
      </c>
      <c r="D1123" s="15" t="s">
        <v>274</v>
      </c>
      <c r="E1123" s="164" t="s">
        <v>1537</v>
      </c>
      <c r="F1123" s="142" t="s">
        <v>27</v>
      </c>
      <c r="G1123" s="145" t="s">
        <v>280</v>
      </c>
      <c r="H1123" s="16">
        <v>14000000</v>
      </c>
      <c r="I1123" s="426">
        <v>24000000</v>
      </c>
      <c r="J1123" s="143">
        <v>10200000</v>
      </c>
      <c r="L1123" s="191"/>
      <c r="M1123" s="191"/>
    </row>
    <row r="1124" spans="1:14">
      <c r="A1124" s="191" t="s">
        <v>286</v>
      </c>
      <c r="B1124" s="13" t="s">
        <v>17</v>
      </c>
      <c r="C1124" s="487" t="s">
        <v>18</v>
      </c>
      <c r="D1124" s="15" t="s">
        <v>274</v>
      </c>
      <c r="E1124" s="164" t="s">
        <v>1537</v>
      </c>
      <c r="F1124" s="142" t="s">
        <v>27</v>
      </c>
      <c r="G1124" s="145" t="s">
        <v>280</v>
      </c>
      <c r="H1124" s="16">
        <v>600000</v>
      </c>
      <c r="I1124" s="426">
        <v>600000</v>
      </c>
      <c r="J1124" s="143">
        <v>600000</v>
      </c>
      <c r="L1124" s="191"/>
      <c r="M1124" s="191"/>
    </row>
    <row r="1125" spans="1:14" s="14" customFormat="1">
      <c r="A1125" s="191" t="s">
        <v>286</v>
      </c>
      <c r="B1125" s="13" t="s">
        <v>47</v>
      </c>
      <c r="C1125" s="487" t="s">
        <v>48</v>
      </c>
      <c r="D1125" s="15" t="s">
        <v>274</v>
      </c>
      <c r="E1125" s="164" t="s">
        <v>1537</v>
      </c>
      <c r="F1125" s="142" t="s">
        <v>27</v>
      </c>
      <c r="G1125" s="145" t="s">
        <v>280</v>
      </c>
      <c r="H1125" s="16">
        <v>3000000</v>
      </c>
      <c r="I1125" s="426">
        <v>3000000</v>
      </c>
      <c r="J1125" s="143">
        <v>1500000</v>
      </c>
      <c r="K1125" s="144"/>
      <c r="L1125" s="191"/>
      <c r="M1125" s="191"/>
      <c r="N1125" s="13"/>
    </row>
    <row r="1126" spans="1:14">
      <c r="A1126" s="191" t="s">
        <v>286</v>
      </c>
      <c r="B1126" s="13" t="s">
        <v>19</v>
      </c>
      <c r="C1126" s="487" t="s">
        <v>20</v>
      </c>
      <c r="D1126" s="15" t="s">
        <v>274</v>
      </c>
      <c r="E1126" s="164" t="s">
        <v>1537</v>
      </c>
      <c r="F1126" s="142" t="s">
        <v>27</v>
      </c>
      <c r="G1126" s="145" t="s">
        <v>280</v>
      </c>
      <c r="H1126" s="16">
        <v>200000</v>
      </c>
      <c r="I1126" s="426">
        <v>200000</v>
      </c>
      <c r="J1126" s="143">
        <v>200000</v>
      </c>
      <c r="L1126" s="191"/>
      <c r="M1126" s="191"/>
    </row>
    <row r="1127" spans="1:14">
      <c r="A1127" s="191" t="s">
        <v>286</v>
      </c>
      <c r="B1127" s="13" t="s">
        <v>192</v>
      </c>
      <c r="C1127" s="487" t="s">
        <v>193</v>
      </c>
      <c r="D1127" s="15" t="s">
        <v>274</v>
      </c>
      <c r="E1127" s="164" t="s">
        <v>1537</v>
      </c>
      <c r="F1127" s="142" t="s">
        <v>27</v>
      </c>
      <c r="G1127" s="145" t="s">
        <v>280</v>
      </c>
      <c r="H1127" s="16">
        <v>40000000</v>
      </c>
      <c r="I1127" s="426">
        <v>10000000</v>
      </c>
      <c r="J1127" s="143">
        <v>10000000</v>
      </c>
      <c r="L1127" s="191"/>
      <c r="M1127" s="191"/>
    </row>
    <row r="1128" spans="1:14" s="14" customFormat="1">
      <c r="A1128" s="191" t="s">
        <v>286</v>
      </c>
      <c r="B1128" s="13" t="s">
        <v>37</v>
      </c>
      <c r="C1128" s="487" t="s">
        <v>38</v>
      </c>
      <c r="D1128" s="15" t="s">
        <v>274</v>
      </c>
      <c r="E1128" s="164" t="s">
        <v>1537</v>
      </c>
      <c r="F1128" s="142" t="s">
        <v>27</v>
      </c>
      <c r="G1128" s="145" t="s">
        <v>280</v>
      </c>
      <c r="H1128" s="16">
        <v>1700000</v>
      </c>
      <c r="I1128" s="426">
        <v>1700000</v>
      </c>
      <c r="J1128" s="143">
        <v>1090000</v>
      </c>
      <c r="K1128" s="144"/>
      <c r="L1128" s="191"/>
      <c r="M1128" s="191"/>
      <c r="N1128" s="13"/>
    </row>
    <row r="1129" spans="1:14">
      <c r="A1129" s="191" t="s">
        <v>286</v>
      </c>
      <c r="B1129" s="13" t="s">
        <v>240</v>
      </c>
      <c r="C1129" s="486" t="s">
        <v>305</v>
      </c>
      <c r="D1129" s="473"/>
      <c r="E1129" s="148"/>
      <c r="F1129" s="151"/>
      <c r="G1129" s="145"/>
      <c r="H1129" s="25">
        <f>SUM(H1110:H1128)</f>
        <v>260804000</v>
      </c>
      <c r="I1129" s="414">
        <f>SUM(I1110:I1128)</f>
        <v>220804000</v>
      </c>
      <c r="J1129" s="146">
        <f>SUM(J1110:J1128)</f>
        <v>164817598</v>
      </c>
      <c r="K1129" s="152"/>
      <c r="L1129" s="191"/>
      <c r="M1129" s="191"/>
    </row>
    <row r="1130" spans="1:14">
      <c r="A1130" s="191" t="s">
        <v>287</v>
      </c>
      <c r="B1130" s="13" t="s">
        <v>240</v>
      </c>
      <c r="C1130" s="485" t="s">
        <v>288</v>
      </c>
      <c r="G1130" s="145"/>
      <c r="I1130" s="426"/>
      <c r="L1130" s="191"/>
      <c r="M1130" s="191"/>
    </row>
    <row r="1131" spans="1:14">
      <c r="A1131" s="191" t="s">
        <v>287</v>
      </c>
      <c r="B1131" s="13" t="s">
        <v>25</v>
      </c>
      <c r="C1131" s="487" t="s">
        <v>60</v>
      </c>
      <c r="D1131" s="15" t="s">
        <v>274</v>
      </c>
      <c r="E1131" s="164" t="s">
        <v>1537</v>
      </c>
      <c r="F1131" s="142" t="s">
        <v>27</v>
      </c>
      <c r="G1131" s="145" t="s">
        <v>280</v>
      </c>
      <c r="H1131" s="16">
        <v>18000000</v>
      </c>
      <c r="I1131" s="426">
        <v>9000000</v>
      </c>
      <c r="J1131" s="143">
        <v>9000000</v>
      </c>
      <c r="K1131" s="13"/>
      <c r="L1131" s="191"/>
      <c r="M1131" s="191"/>
    </row>
    <row r="1132" spans="1:14">
      <c r="A1132" s="191" t="s">
        <v>287</v>
      </c>
      <c r="B1132" s="13" t="s">
        <v>2</v>
      </c>
      <c r="C1132" s="487" t="s">
        <v>62</v>
      </c>
      <c r="D1132" s="15" t="s">
        <v>274</v>
      </c>
      <c r="E1132" s="164" t="s">
        <v>1537</v>
      </c>
      <c r="F1132" s="142" t="s">
        <v>27</v>
      </c>
      <c r="G1132" s="145" t="s">
        <v>280</v>
      </c>
      <c r="H1132" s="16">
        <v>8000000</v>
      </c>
      <c r="I1132" s="426">
        <v>9000000</v>
      </c>
      <c r="J1132" s="143">
        <v>9000000</v>
      </c>
      <c r="K1132" s="13"/>
      <c r="L1132" s="191"/>
      <c r="M1132" s="191"/>
    </row>
    <row r="1133" spans="1:14">
      <c r="A1133" s="191" t="s">
        <v>287</v>
      </c>
      <c r="B1133" s="13" t="s">
        <v>3</v>
      </c>
      <c r="C1133" s="487" t="s">
        <v>4</v>
      </c>
      <c r="D1133" s="15" t="s">
        <v>274</v>
      </c>
      <c r="E1133" s="164" t="s">
        <v>1537</v>
      </c>
      <c r="F1133" s="142" t="s">
        <v>27</v>
      </c>
      <c r="G1133" s="145" t="s">
        <v>280</v>
      </c>
      <c r="H1133" s="16">
        <v>18000000</v>
      </c>
      <c r="I1133" s="426">
        <v>4000000</v>
      </c>
      <c r="J1133" s="143">
        <v>4000000</v>
      </c>
      <c r="K1133" s="13"/>
      <c r="L1133" s="191"/>
      <c r="M1133" s="191"/>
    </row>
    <row r="1134" spans="1:14">
      <c r="A1134" s="191" t="s">
        <v>287</v>
      </c>
      <c r="B1134" s="13" t="s">
        <v>52</v>
      </c>
      <c r="C1134" s="487" t="s">
        <v>53</v>
      </c>
      <c r="D1134" s="15" t="s">
        <v>274</v>
      </c>
      <c r="E1134" s="164" t="s">
        <v>1537</v>
      </c>
      <c r="F1134" s="142" t="s">
        <v>27</v>
      </c>
      <c r="G1134" s="145" t="s">
        <v>280</v>
      </c>
      <c r="H1134" s="16">
        <v>8000000</v>
      </c>
      <c r="I1134" s="426">
        <v>4000000</v>
      </c>
      <c r="J1134" s="143">
        <v>4000000</v>
      </c>
      <c r="K1134" s="13"/>
      <c r="L1134" s="191"/>
      <c r="M1134" s="191"/>
    </row>
    <row r="1135" spans="1:14">
      <c r="A1135" s="191" t="s">
        <v>287</v>
      </c>
      <c r="B1135" s="13" t="s">
        <v>32</v>
      </c>
      <c r="C1135" s="487" t="s">
        <v>33</v>
      </c>
      <c r="D1135" s="15" t="s">
        <v>274</v>
      </c>
      <c r="E1135" s="164" t="s">
        <v>1537</v>
      </c>
      <c r="F1135" s="142" t="s">
        <v>27</v>
      </c>
      <c r="G1135" s="145" t="s">
        <v>280</v>
      </c>
      <c r="H1135" s="16">
        <v>16000000</v>
      </c>
      <c r="I1135" s="426">
        <v>8000000</v>
      </c>
      <c r="J1135" s="143">
        <v>8000000</v>
      </c>
      <c r="K1135" s="13"/>
      <c r="L1135" s="191"/>
      <c r="M1135" s="191"/>
    </row>
    <row r="1136" spans="1:14">
      <c r="A1136" s="191" t="s">
        <v>287</v>
      </c>
      <c r="B1136" s="13" t="s">
        <v>15</v>
      </c>
      <c r="C1136" s="487" t="s">
        <v>486</v>
      </c>
      <c r="D1136" s="15" t="s">
        <v>274</v>
      </c>
      <c r="E1136" s="164" t="s">
        <v>1537</v>
      </c>
      <c r="F1136" s="142" t="s">
        <v>27</v>
      </c>
      <c r="G1136" s="145" t="s">
        <v>280</v>
      </c>
      <c r="H1136" s="16">
        <v>11000000</v>
      </c>
      <c r="I1136" s="426">
        <v>5800000</v>
      </c>
      <c r="J1136" s="143">
        <v>5800000</v>
      </c>
      <c r="K1136" s="13"/>
      <c r="L1136" s="191"/>
      <c r="M1136" s="191"/>
    </row>
    <row r="1137" spans="1:13">
      <c r="A1137" s="191" t="s">
        <v>287</v>
      </c>
      <c r="B1137" s="13" t="s">
        <v>19</v>
      </c>
      <c r="C1137" s="487" t="s">
        <v>20</v>
      </c>
      <c r="D1137" s="15" t="s">
        <v>274</v>
      </c>
      <c r="E1137" s="164" t="s">
        <v>1537</v>
      </c>
      <c r="F1137" s="142" t="s">
        <v>27</v>
      </c>
      <c r="G1137" s="145" t="s">
        <v>280</v>
      </c>
      <c r="H1137" s="16">
        <v>400000</v>
      </c>
      <c r="I1137" s="426">
        <v>200000</v>
      </c>
      <c r="J1137" s="143">
        <v>200000</v>
      </c>
      <c r="K1137" s="13"/>
      <c r="L1137" s="191"/>
      <c r="M1137" s="191"/>
    </row>
    <row r="1138" spans="1:13">
      <c r="A1138" s="191" t="s">
        <v>287</v>
      </c>
      <c r="B1138" s="13" t="s">
        <v>240</v>
      </c>
      <c r="C1138" s="486" t="s">
        <v>332</v>
      </c>
      <c r="D1138" s="473"/>
      <c r="E1138" s="148"/>
      <c r="F1138" s="151"/>
      <c r="G1138" s="145"/>
      <c r="H1138" s="25">
        <f>SUM(H1131:H1137)</f>
        <v>79400000</v>
      </c>
      <c r="I1138" s="414">
        <f>SUM(I1131:I1137)</f>
        <v>40000000</v>
      </c>
      <c r="J1138" s="146">
        <f>SUM(J1131:J1137)</f>
        <v>40000000</v>
      </c>
      <c r="K1138" s="13"/>
      <c r="L1138" s="191"/>
      <c r="M1138" s="191"/>
    </row>
    <row r="1139" spans="1:13">
      <c r="A1139" s="191" t="s">
        <v>289</v>
      </c>
      <c r="B1139" s="13" t="s">
        <v>240</v>
      </c>
      <c r="C1139" s="485" t="s">
        <v>290</v>
      </c>
      <c r="G1139" s="145"/>
      <c r="K1139" s="13"/>
      <c r="L1139" s="191"/>
      <c r="M1139" s="191"/>
    </row>
    <row r="1140" spans="1:13">
      <c r="A1140" s="191" t="s">
        <v>289</v>
      </c>
      <c r="B1140" s="13" t="s">
        <v>24</v>
      </c>
      <c r="C1140" s="486" t="s">
        <v>306</v>
      </c>
      <c r="D1140" s="119" t="s">
        <v>1</v>
      </c>
      <c r="E1140" s="164" t="s">
        <v>1537</v>
      </c>
      <c r="F1140" s="142" t="s">
        <v>27</v>
      </c>
      <c r="G1140" s="145" t="s">
        <v>280</v>
      </c>
      <c r="H1140" s="25">
        <v>303127020</v>
      </c>
      <c r="I1140" s="414">
        <v>268254000</v>
      </c>
      <c r="J1140" s="146">
        <v>184578813</v>
      </c>
      <c r="K1140" s="13"/>
      <c r="L1140" s="191"/>
      <c r="M1140" s="191"/>
    </row>
    <row r="1141" spans="1:13">
      <c r="A1141" s="191" t="s">
        <v>289</v>
      </c>
      <c r="B1141" s="13" t="s">
        <v>25</v>
      </c>
      <c r="C1141" s="487" t="s">
        <v>60</v>
      </c>
      <c r="D1141" s="15" t="s">
        <v>274</v>
      </c>
      <c r="E1141" s="164" t="s">
        <v>1537</v>
      </c>
      <c r="F1141" s="142" t="s">
        <v>27</v>
      </c>
      <c r="G1141" s="145" t="s">
        <v>280</v>
      </c>
      <c r="H1141" s="16">
        <v>1650000</v>
      </c>
      <c r="I1141" s="413">
        <v>1650000</v>
      </c>
      <c r="J1141" s="143">
        <v>1025000</v>
      </c>
      <c r="L1141" s="191"/>
      <c r="M1141" s="191"/>
    </row>
    <row r="1142" spans="1:13">
      <c r="A1142" s="191" t="s">
        <v>289</v>
      </c>
      <c r="B1142" s="13" t="s">
        <v>2</v>
      </c>
      <c r="C1142" s="487" t="s">
        <v>62</v>
      </c>
      <c r="D1142" s="15" t="s">
        <v>274</v>
      </c>
      <c r="E1142" s="164" t="s">
        <v>1537</v>
      </c>
      <c r="F1142" s="142" t="s">
        <v>27</v>
      </c>
      <c r="G1142" s="145" t="s">
        <v>280</v>
      </c>
      <c r="H1142" s="16">
        <v>900000</v>
      </c>
      <c r="I1142" s="413">
        <v>900000</v>
      </c>
      <c r="J1142" s="143">
        <v>700000</v>
      </c>
      <c r="L1142" s="191"/>
      <c r="M1142" s="191"/>
    </row>
    <row r="1143" spans="1:13">
      <c r="A1143" s="191" t="s">
        <v>289</v>
      </c>
      <c r="B1143" s="13" t="s">
        <v>69</v>
      </c>
      <c r="C1143" s="487" t="s">
        <v>97</v>
      </c>
      <c r="D1143" s="15" t="s">
        <v>274</v>
      </c>
      <c r="E1143" s="164" t="s">
        <v>1537</v>
      </c>
      <c r="F1143" s="142" t="s">
        <v>27</v>
      </c>
      <c r="G1143" s="145" t="s">
        <v>280</v>
      </c>
      <c r="H1143" s="16">
        <v>525000</v>
      </c>
      <c r="I1143" s="413">
        <v>525000</v>
      </c>
      <c r="J1143" s="143">
        <v>412500</v>
      </c>
      <c r="L1143" s="191"/>
      <c r="M1143" s="191"/>
    </row>
    <row r="1144" spans="1:13">
      <c r="A1144" s="191" t="s">
        <v>289</v>
      </c>
      <c r="B1144" s="13" t="s">
        <v>3</v>
      </c>
      <c r="C1144" s="487" t="s">
        <v>4</v>
      </c>
      <c r="D1144" s="15" t="s">
        <v>274</v>
      </c>
      <c r="E1144" s="164" t="s">
        <v>1537</v>
      </c>
      <c r="F1144" s="142" t="s">
        <v>27</v>
      </c>
      <c r="G1144" s="145" t="s">
        <v>280</v>
      </c>
      <c r="H1144" s="16">
        <v>795000</v>
      </c>
      <c r="I1144" s="413">
        <v>795000</v>
      </c>
      <c r="J1144" s="143">
        <v>667500</v>
      </c>
      <c r="L1144" s="191"/>
      <c r="M1144" s="191"/>
    </row>
    <row r="1145" spans="1:13">
      <c r="A1145" s="191" t="s">
        <v>289</v>
      </c>
      <c r="B1145" s="13" t="s">
        <v>7</v>
      </c>
      <c r="C1145" s="487" t="s">
        <v>8</v>
      </c>
      <c r="D1145" s="15" t="s">
        <v>274</v>
      </c>
      <c r="E1145" s="164" t="s">
        <v>1537</v>
      </c>
      <c r="F1145" s="142" t="s">
        <v>27</v>
      </c>
      <c r="G1145" s="145" t="s">
        <v>280</v>
      </c>
      <c r="H1145" s="16">
        <v>700000</v>
      </c>
      <c r="I1145" s="413">
        <v>700000</v>
      </c>
      <c r="J1145" s="143">
        <v>470000</v>
      </c>
      <c r="L1145" s="191"/>
      <c r="M1145" s="191"/>
    </row>
    <row r="1146" spans="1:13">
      <c r="A1146" s="191" t="s">
        <v>289</v>
      </c>
      <c r="B1146" s="13" t="s">
        <v>9</v>
      </c>
      <c r="C1146" s="487" t="s">
        <v>10</v>
      </c>
      <c r="D1146" s="15" t="s">
        <v>274</v>
      </c>
      <c r="E1146" s="164" t="s">
        <v>1537</v>
      </c>
      <c r="F1146" s="142" t="s">
        <v>27</v>
      </c>
      <c r="G1146" s="145" t="s">
        <v>280</v>
      </c>
      <c r="H1146" s="16">
        <v>110000</v>
      </c>
      <c r="I1146" s="413">
        <v>110000</v>
      </c>
      <c r="J1146" s="143">
        <v>65000</v>
      </c>
      <c r="L1146" s="191"/>
      <c r="M1146" s="191"/>
    </row>
    <row r="1147" spans="1:13">
      <c r="A1147" s="191" t="s">
        <v>289</v>
      </c>
      <c r="B1147" s="13" t="s">
        <v>15</v>
      </c>
      <c r="C1147" s="487" t="s">
        <v>486</v>
      </c>
      <c r="D1147" s="15" t="s">
        <v>274</v>
      </c>
      <c r="E1147" s="164" t="s">
        <v>1537</v>
      </c>
      <c r="F1147" s="142" t="s">
        <v>27</v>
      </c>
      <c r="G1147" s="145" t="s">
        <v>280</v>
      </c>
      <c r="H1147" s="16">
        <v>675000</v>
      </c>
      <c r="I1147" s="413">
        <v>675000</v>
      </c>
      <c r="J1147" s="143">
        <v>317500</v>
      </c>
      <c r="L1147" s="191"/>
      <c r="M1147" s="191"/>
    </row>
    <row r="1148" spans="1:13">
      <c r="A1148" s="191" t="s">
        <v>289</v>
      </c>
      <c r="B1148" s="13" t="s">
        <v>17</v>
      </c>
      <c r="C1148" s="487" t="s">
        <v>18</v>
      </c>
      <c r="D1148" s="15" t="s">
        <v>274</v>
      </c>
      <c r="E1148" s="164" t="s">
        <v>1537</v>
      </c>
      <c r="F1148" s="142" t="s">
        <v>27</v>
      </c>
      <c r="G1148" s="145" t="s">
        <v>280</v>
      </c>
      <c r="H1148" s="16">
        <v>125000</v>
      </c>
      <c r="I1148" s="413">
        <v>125000</v>
      </c>
      <c r="J1148" s="143">
        <v>97500</v>
      </c>
      <c r="L1148" s="191"/>
      <c r="M1148" s="191"/>
    </row>
    <row r="1149" spans="1:13">
      <c r="A1149" s="191" t="s">
        <v>289</v>
      </c>
      <c r="B1149" s="13" t="s">
        <v>19</v>
      </c>
      <c r="C1149" s="487" t="s">
        <v>20</v>
      </c>
      <c r="D1149" s="15" t="s">
        <v>274</v>
      </c>
      <c r="E1149" s="164" t="s">
        <v>1537</v>
      </c>
      <c r="F1149" s="142" t="s">
        <v>27</v>
      </c>
      <c r="G1149" s="145" t="s">
        <v>280</v>
      </c>
      <c r="H1149" s="16">
        <v>30000</v>
      </c>
      <c r="I1149" s="413">
        <v>30000</v>
      </c>
      <c r="J1149" s="143">
        <v>30000</v>
      </c>
      <c r="L1149" s="191"/>
      <c r="M1149" s="191"/>
    </row>
    <row r="1150" spans="1:13">
      <c r="A1150" s="191" t="s">
        <v>289</v>
      </c>
      <c r="B1150" s="13" t="s">
        <v>37</v>
      </c>
      <c r="C1150" s="487" t="s">
        <v>38</v>
      </c>
      <c r="D1150" s="15" t="s">
        <v>274</v>
      </c>
      <c r="E1150" s="164" t="s">
        <v>1537</v>
      </c>
      <c r="F1150" s="142" t="s">
        <v>27</v>
      </c>
      <c r="G1150" s="145" t="s">
        <v>280</v>
      </c>
      <c r="H1150" s="16">
        <v>490000</v>
      </c>
      <c r="I1150" s="413">
        <v>490000</v>
      </c>
      <c r="J1150" s="143">
        <v>265000</v>
      </c>
      <c r="L1150" s="191"/>
      <c r="M1150" s="191"/>
    </row>
    <row r="1151" spans="1:13" s="141" customFormat="1">
      <c r="A1151" s="191" t="s">
        <v>289</v>
      </c>
      <c r="B1151" s="141" t="s">
        <v>240</v>
      </c>
      <c r="C1151" s="486" t="s">
        <v>332</v>
      </c>
      <c r="D1151" s="473"/>
      <c r="E1151" s="148"/>
      <c r="F1151" s="151"/>
      <c r="G1151" s="145"/>
      <c r="H1151" s="25">
        <f>SUM(H1141:H1150)</f>
        <v>6000000</v>
      </c>
      <c r="I1151" s="414">
        <f>SUM(I1141:I1150)</f>
        <v>6000000</v>
      </c>
      <c r="J1151" s="146">
        <f>SUM(J1141:J1150)</f>
        <v>4050000</v>
      </c>
      <c r="K1151" s="144"/>
      <c r="L1151" s="191"/>
      <c r="M1151" s="191"/>
    </row>
    <row r="1152" spans="1:13">
      <c r="A1152" s="191" t="s">
        <v>268</v>
      </c>
      <c r="B1152" s="13" t="s">
        <v>240</v>
      </c>
      <c r="C1152" s="485" t="s">
        <v>271</v>
      </c>
      <c r="G1152" s="145"/>
      <c r="L1152" s="191"/>
      <c r="M1152" s="191"/>
    </row>
    <row r="1153" spans="1:13">
      <c r="A1153" s="191" t="s">
        <v>268</v>
      </c>
      <c r="B1153" s="13" t="s">
        <v>24</v>
      </c>
      <c r="C1153" s="486" t="s">
        <v>306</v>
      </c>
      <c r="D1153" s="119" t="s">
        <v>1</v>
      </c>
      <c r="E1153" s="164" t="s">
        <v>1537</v>
      </c>
      <c r="F1153" s="142" t="s">
        <v>27</v>
      </c>
      <c r="G1153" s="145" t="s">
        <v>280</v>
      </c>
      <c r="H1153" s="25">
        <v>139193400</v>
      </c>
      <c r="I1153" s="414">
        <v>127281000</v>
      </c>
      <c r="J1153" s="146">
        <v>93439158</v>
      </c>
      <c r="L1153" s="191"/>
      <c r="M1153" s="191"/>
    </row>
    <row r="1154" spans="1:13">
      <c r="A1154" s="191" t="s">
        <v>268</v>
      </c>
      <c r="B1154" s="13" t="s">
        <v>25</v>
      </c>
      <c r="C1154" s="487" t="s">
        <v>60</v>
      </c>
      <c r="D1154" s="15" t="s">
        <v>16</v>
      </c>
      <c r="E1154" s="164" t="s">
        <v>1537</v>
      </c>
      <c r="F1154" s="142" t="s">
        <v>376</v>
      </c>
      <c r="G1154" s="145" t="s">
        <v>280</v>
      </c>
      <c r="H1154" s="16">
        <v>23000000</v>
      </c>
      <c r="I1154" s="413">
        <v>21000000</v>
      </c>
      <c r="J1154" s="143">
        <v>0</v>
      </c>
      <c r="L1154" s="191"/>
      <c r="M1154" s="191"/>
    </row>
    <row r="1155" spans="1:13">
      <c r="A1155" s="191" t="s">
        <v>268</v>
      </c>
      <c r="B1155" s="13" t="s">
        <v>2</v>
      </c>
      <c r="C1155" s="487" t="s">
        <v>62</v>
      </c>
      <c r="D1155" s="15" t="s">
        <v>16</v>
      </c>
      <c r="E1155" s="164" t="s">
        <v>1537</v>
      </c>
      <c r="F1155" s="142" t="s">
        <v>376</v>
      </c>
      <c r="G1155" s="145" t="s">
        <v>280</v>
      </c>
      <c r="H1155" s="16">
        <v>5000000</v>
      </c>
      <c r="I1155" s="413">
        <v>1500000</v>
      </c>
      <c r="J1155" s="143">
        <v>550000</v>
      </c>
      <c r="L1155" s="191"/>
      <c r="M1155" s="191"/>
    </row>
    <row r="1156" spans="1:13">
      <c r="A1156" s="191" t="s">
        <v>268</v>
      </c>
      <c r="B1156" s="13" t="s">
        <v>3</v>
      </c>
      <c r="C1156" s="487" t="s">
        <v>4</v>
      </c>
      <c r="D1156" s="15" t="s">
        <v>16</v>
      </c>
      <c r="E1156" s="164" t="s">
        <v>1537</v>
      </c>
      <c r="F1156" s="142" t="s">
        <v>27</v>
      </c>
      <c r="G1156" s="145" t="s">
        <v>280</v>
      </c>
      <c r="H1156" s="16">
        <v>5000000</v>
      </c>
      <c r="I1156" s="413">
        <v>1800000</v>
      </c>
      <c r="J1156" s="143">
        <v>600000</v>
      </c>
      <c r="L1156" s="191"/>
      <c r="M1156" s="191"/>
    </row>
    <row r="1157" spans="1:13">
      <c r="A1157" s="191" t="s">
        <v>268</v>
      </c>
      <c r="B1157" s="13" t="s">
        <v>88</v>
      </c>
      <c r="C1157" s="487" t="s">
        <v>89</v>
      </c>
      <c r="D1157" s="15" t="s">
        <v>16</v>
      </c>
      <c r="E1157" s="164" t="s">
        <v>1537</v>
      </c>
      <c r="F1157" s="142" t="s">
        <v>27</v>
      </c>
      <c r="G1157" s="145" t="s">
        <v>280</v>
      </c>
      <c r="H1157" s="16">
        <v>500000</v>
      </c>
      <c r="I1157" s="413">
        <v>1000000</v>
      </c>
      <c r="J1157" s="143">
        <v>750000</v>
      </c>
      <c r="L1157" s="191"/>
      <c r="M1157" s="191"/>
    </row>
    <row r="1158" spans="1:13">
      <c r="A1158" s="191" t="s">
        <v>268</v>
      </c>
      <c r="B1158" s="13" t="s">
        <v>52</v>
      </c>
      <c r="C1158" s="487" t="s">
        <v>53</v>
      </c>
      <c r="D1158" s="119" t="s">
        <v>1</v>
      </c>
      <c r="E1158" s="164" t="s">
        <v>1537</v>
      </c>
      <c r="F1158" s="142" t="s">
        <v>27</v>
      </c>
      <c r="G1158" s="145" t="s">
        <v>280</v>
      </c>
      <c r="H1158" s="16">
        <v>3000000</v>
      </c>
      <c r="I1158" s="413">
        <v>4000000</v>
      </c>
      <c r="J1158" s="143">
        <v>0</v>
      </c>
      <c r="L1158" s="191"/>
      <c r="M1158" s="191"/>
    </row>
    <row r="1159" spans="1:13" s="37" customFormat="1">
      <c r="A1159" s="191" t="s">
        <v>268</v>
      </c>
      <c r="B1159" s="37" t="s">
        <v>126</v>
      </c>
      <c r="C1159" s="487" t="s">
        <v>127</v>
      </c>
      <c r="D1159" s="119" t="s">
        <v>1</v>
      </c>
      <c r="E1159" s="164" t="s">
        <v>1537</v>
      </c>
      <c r="F1159" s="142" t="s">
        <v>27</v>
      </c>
      <c r="G1159" s="145" t="s">
        <v>280</v>
      </c>
      <c r="H1159" s="16">
        <v>5000000</v>
      </c>
      <c r="I1159" s="413">
        <v>500000</v>
      </c>
      <c r="J1159" s="143">
        <v>250000</v>
      </c>
      <c r="K1159" s="144"/>
      <c r="L1159" s="191"/>
      <c r="M1159" s="191"/>
    </row>
    <row r="1160" spans="1:13">
      <c r="A1160" s="191" t="s">
        <v>268</v>
      </c>
      <c r="B1160" s="13" t="s">
        <v>5</v>
      </c>
      <c r="C1160" s="487" t="s">
        <v>6</v>
      </c>
      <c r="D1160" s="119" t="s">
        <v>1</v>
      </c>
      <c r="E1160" s="164" t="s">
        <v>1537</v>
      </c>
      <c r="F1160" s="142" t="s">
        <v>27</v>
      </c>
      <c r="G1160" s="145" t="s">
        <v>280</v>
      </c>
      <c r="H1160" s="16">
        <v>40000000</v>
      </c>
      <c r="I1160" s="413">
        <v>50000000</v>
      </c>
      <c r="J1160" s="143">
        <v>20000000</v>
      </c>
      <c r="L1160" s="191"/>
      <c r="M1160" s="191"/>
    </row>
    <row r="1161" spans="1:13">
      <c r="A1161" s="191" t="s">
        <v>268</v>
      </c>
      <c r="B1161" s="13" t="s">
        <v>128</v>
      </c>
      <c r="C1161" s="487" t="s">
        <v>129</v>
      </c>
      <c r="D1161" s="15" t="s">
        <v>16</v>
      </c>
      <c r="E1161" s="164" t="s">
        <v>1537</v>
      </c>
      <c r="F1161" s="142" t="s">
        <v>27</v>
      </c>
      <c r="G1161" s="145" t="s">
        <v>280</v>
      </c>
      <c r="H1161" s="16">
        <v>5000000</v>
      </c>
      <c r="I1161" s="413">
        <v>2000000</v>
      </c>
      <c r="J1161" s="143">
        <v>1000000</v>
      </c>
      <c r="L1161" s="191"/>
      <c r="M1161" s="191"/>
    </row>
    <row r="1162" spans="1:13">
      <c r="A1162" s="191" t="s">
        <v>268</v>
      </c>
      <c r="B1162" s="13" t="s">
        <v>13</v>
      </c>
      <c r="C1162" s="487" t="s">
        <v>14</v>
      </c>
      <c r="D1162" s="119" t="s">
        <v>1</v>
      </c>
      <c r="E1162" s="164" t="s">
        <v>1537</v>
      </c>
      <c r="F1162" s="142" t="s">
        <v>376</v>
      </c>
      <c r="G1162" s="145" t="s">
        <v>280</v>
      </c>
      <c r="H1162" s="16">
        <v>20000000</v>
      </c>
      <c r="I1162" s="413">
        <v>12500000</v>
      </c>
      <c r="J1162" s="143">
        <v>0</v>
      </c>
      <c r="L1162" s="191"/>
      <c r="M1162" s="191"/>
    </row>
    <row r="1163" spans="1:13">
      <c r="A1163" s="191" t="s">
        <v>268</v>
      </c>
      <c r="B1163" s="13" t="s">
        <v>41</v>
      </c>
      <c r="C1163" s="487" t="s">
        <v>28</v>
      </c>
      <c r="D1163" s="119" t="s">
        <v>1</v>
      </c>
      <c r="E1163" s="164" t="s">
        <v>1537</v>
      </c>
      <c r="F1163" s="142" t="s">
        <v>376</v>
      </c>
      <c r="G1163" s="145" t="s">
        <v>280</v>
      </c>
      <c r="H1163" s="16">
        <v>100000000</v>
      </c>
      <c r="I1163" s="413">
        <v>100000000</v>
      </c>
      <c r="J1163" s="143">
        <v>60000000</v>
      </c>
      <c r="L1163" s="191"/>
      <c r="M1163" s="191"/>
    </row>
    <row r="1164" spans="1:13">
      <c r="A1164" s="191" t="s">
        <v>268</v>
      </c>
      <c r="B1164" s="13" t="s">
        <v>269</v>
      </c>
      <c r="C1164" s="487" t="s">
        <v>270</v>
      </c>
      <c r="D1164" s="15" t="s">
        <v>16</v>
      </c>
      <c r="E1164" s="164" t="s">
        <v>1537</v>
      </c>
      <c r="F1164" s="142" t="s">
        <v>27</v>
      </c>
      <c r="G1164" s="145" t="s">
        <v>280</v>
      </c>
      <c r="H1164" s="16">
        <v>10000000</v>
      </c>
      <c r="I1164" s="413">
        <v>10000000</v>
      </c>
      <c r="J1164" s="143">
        <v>1600000</v>
      </c>
      <c r="L1164" s="191"/>
      <c r="M1164" s="191"/>
    </row>
    <row r="1165" spans="1:13">
      <c r="A1165" s="191" t="s">
        <v>268</v>
      </c>
      <c r="B1165" s="13" t="s">
        <v>15</v>
      </c>
      <c r="C1165" s="487" t="s">
        <v>486</v>
      </c>
      <c r="D1165" s="15" t="s">
        <v>16</v>
      </c>
      <c r="E1165" s="164" t="s">
        <v>1537</v>
      </c>
      <c r="F1165" s="142" t="s">
        <v>376</v>
      </c>
      <c r="G1165" s="145" t="s">
        <v>280</v>
      </c>
      <c r="H1165" s="16">
        <v>5000000</v>
      </c>
      <c r="I1165" s="413">
        <v>3500000</v>
      </c>
      <c r="J1165" s="143">
        <v>2350000</v>
      </c>
      <c r="L1165" s="191"/>
      <c r="M1165" s="191"/>
    </row>
    <row r="1166" spans="1:13">
      <c r="A1166" s="191" t="s">
        <v>268</v>
      </c>
      <c r="B1166" s="13" t="s">
        <v>17</v>
      </c>
      <c r="C1166" s="487" t="s">
        <v>18</v>
      </c>
      <c r="D1166" s="119" t="s">
        <v>1</v>
      </c>
      <c r="E1166" s="164" t="s">
        <v>1537</v>
      </c>
      <c r="F1166" s="142" t="s">
        <v>27</v>
      </c>
      <c r="G1166" s="145" t="s">
        <v>280</v>
      </c>
      <c r="H1166" s="16">
        <v>3500000</v>
      </c>
      <c r="I1166" s="413">
        <v>500000</v>
      </c>
      <c r="J1166" s="143">
        <v>400000</v>
      </c>
      <c r="L1166" s="191"/>
      <c r="M1166" s="191"/>
    </row>
    <row r="1167" spans="1:13">
      <c r="A1167" s="191" t="s">
        <v>268</v>
      </c>
      <c r="B1167" s="13" t="s">
        <v>19</v>
      </c>
      <c r="C1167" s="487" t="s">
        <v>20</v>
      </c>
      <c r="D1167" s="15" t="s">
        <v>16</v>
      </c>
      <c r="E1167" s="164" t="s">
        <v>1537</v>
      </c>
      <c r="F1167" s="142" t="s">
        <v>27</v>
      </c>
      <c r="G1167" s="145" t="s">
        <v>280</v>
      </c>
      <c r="H1167" s="16">
        <v>1000000</v>
      </c>
      <c r="I1167" s="413">
        <v>200000</v>
      </c>
      <c r="J1167" s="143">
        <v>150000</v>
      </c>
      <c r="L1167" s="191"/>
      <c r="M1167" s="191"/>
    </row>
    <row r="1168" spans="1:13">
      <c r="A1168" s="191" t="s">
        <v>268</v>
      </c>
      <c r="B1168" s="13" t="s">
        <v>192</v>
      </c>
      <c r="C1168" s="487" t="s">
        <v>193</v>
      </c>
      <c r="D1168" s="119" t="s">
        <v>1</v>
      </c>
      <c r="E1168" s="164" t="s">
        <v>1537</v>
      </c>
      <c r="F1168" s="142" t="s">
        <v>376</v>
      </c>
      <c r="G1168" s="145" t="s">
        <v>280</v>
      </c>
      <c r="H1168" s="16">
        <v>50000000</v>
      </c>
      <c r="I1168" s="413">
        <v>20000000</v>
      </c>
      <c r="J1168" s="143">
        <v>0</v>
      </c>
      <c r="L1168" s="191"/>
      <c r="M1168" s="191"/>
    </row>
    <row r="1169" spans="1:14">
      <c r="A1169" s="191" t="s">
        <v>268</v>
      </c>
      <c r="B1169" s="13" t="s">
        <v>37</v>
      </c>
      <c r="C1169" s="487" t="s">
        <v>38</v>
      </c>
      <c r="D1169" s="15" t="s">
        <v>16</v>
      </c>
      <c r="E1169" s="164" t="s">
        <v>1537</v>
      </c>
      <c r="F1169" s="142" t="s">
        <v>376</v>
      </c>
      <c r="G1169" s="145" t="s">
        <v>280</v>
      </c>
      <c r="H1169" s="16">
        <v>5000000</v>
      </c>
      <c r="I1169" s="413">
        <v>2500000</v>
      </c>
      <c r="J1169" s="143">
        <v>1250000</v>
      </c>
      <c r="L1169" s="191"/>
      <c r="M1169" s="191"/>
    </row>
    <row r="1170" spans="1:14" s="14" customFormat="1">
      <c r="A1170" s="191" t="s">
        <v>268</v>
      </c>
      <c r="B1170" s="13" t="s">
        <v>240</v>
      </c>
      <c r="C1170" s="486" t="s">
        <v>332</v>
      </c>
      <c r="D1170" s="473"/>
      <c r="E1170" s="148"/>
      <c r="F1170" s="151"/>
      <c r="G1170" s="145"/>
      <c r="H1170" s="25">
        <f>SUM(H1154:H1169)</f>
        <v>281000000</v>
      </c>
      <c r="I1170" s="419">
        <f>SUM(I1154:I1169)</f>
        <v>231000000</v>
      </c>
      <c r="J1170" s="146">
        <f>SUM(J1154:J1169)</f>
        <v>88900000</v>
      </c>
      <c r="K1170" s="152"/>
      <c r="L1170" s="191"/>
      <c r="M1170" s="191"/>
      <c r="N1170" s="13"/>
    </row>
    <row r="1171" spans="1:14">
      <c r="A1171" s="191" t="s">
        <v>313</v>
      </c>
      <c r="B1171" s="13" t="s">
        <v>240</v>
      </c>
      <c r="C1171" s="485" t="s">
        <v>312</v>
      </c>
      <c r="G1171" s="145"/>
      <c r="L1171" s="191"/>
      <c r="M1171" s="191"/>
    </row>
    <row r="1172" spans="1:14">
      <c r="A1172" s="191" t="s">
        <v>313</v>
      </c>
      <c r="B1172" s="13" t="s">
        <v>24</v>
      </c>
      <c r="C1172" s="486" t="s">
        <v>306</v>
      </c>
      <c r="D1172" s="119" t="s">
        <v>1</v>
      </c>
      <c r="E1172" s="164" t="s">
        <v>1537</v>
      </c>
      <c r="F1172" s="142" t="s">
        <v>376</v>
      </c>
      <c r="G1172" s="145" t="s">
        <v>280</v>
      </c>
      <c r="H1172" s="25">
        <v>293258730</v>
      </c>
      <c r="I1172" s="414">
        <v>259521000</v>
      </c>
      <c r="J1172" s="146">
        <v>162292619</v>
      </c>
      <c r="L1172" s="191"/>
      <c r="M1172" s="191"/>
    </row>
    <row r="1173" spans="1:14" s="14" customFormat="1">
      <c r="A1173" s="191" t="s">
        <v>313</v>
      </c>
      <c r="B1173" s="13" t="s">
        <v>25</v>
      </c>
      <c r="C1173" s="487" t="s">
        <v>60</v>
      </c>
      <c r="D1173" s="15" t="s">
        <v>16</v>
      </c>
      <c r="E1173" s="164" t="s">
        <v>1537</v>
      </c>
      <c r="F1173" s="142" t="s">
        <v>376</v>
      </c>
      <c r="G1173" s="145" t="s">
        <v>280</v>
      </c>
      <c r="H1173" s="16">
        <v>10000000</v>
      </c>
      <c r="I1173" s="413">
        <v>2000000</v>
      </c>
      <c r="J1173" s="143">
        <v>1500000</v>
      </c>
      <c r="K1173" s="144"/>
      <c r="L1173" s="191"/>
      <c r="M1173" s="191"/>
      <c r="N1173" s="13"/>
    </row>
    <row r="1174" spans="1:14">
      <c r="A1174" s="191" t="s">
        <v>313</v>
      </c>
      <c r="B1174" s="13" t="s">
        <v>2</v>
      </c>
      <c r="C1174" s="487" t="s">
        <v>62</v>
      </c>
      <c r="D1174" s="15" t="s">
        <v>16</v>
      </c>
      <c r="E1174" s="164" t="s">
        <v>1537</v>
      </c>
      <c r="F1174" s="142" t="s">
        <v>376</v>
      </c>
      <c r="G1174" s="145" t="s">
        <v>280</v>
      </c>
      <c r="H1174" s="16">
        <v>10000000</v>
      </c>
      <c r="I1174" s="413">
        <v>111750000</v>
      </c>
      <c r="J1174" s="143">
        <v>2125000</v>
      </c>
      <c r="L1174" s="191"/>
      <c r="M1174" s="191"/>
    </row>
    <row r="1175" spans="1:14">
      <c r="A1175" s="191" t="s">
        <v>313</v>
      </c>
      <c r="B1175" s="13" t="s">
        <v>3</v>
      </c>
      <c r="C1175" s="487" t="s">
        <v>4</v>
      </c>
      <c r="D1175" s="15" t="s">
        <v>16</v>
      </c>
      <c r="E1175" s="164" t="s">
        <v>1537</v>
      </c>
      <c r="F1175" s="142" t="s">
        <v>376</v>
      </c>
      <c r="G1175" s="145" t="s">
        <v>280</v>
      </c>
      <c r="H1175" s="16">
        <v>3500000</v>
      </c>
      <c r="I1175" s="413">
        <v>3500000</v>
      </c>
      <c r="J1175" s="143">
        <v>2625000</v>
      </c>
      <c r="L1175" s="191"/>
      <c r="M1175" s="191"/>
    </row>
    <row r="1176" spans="1:14">
      <c r="A1176" s="191" t="s">
        <v>313</v>
      </c>
      <c r="B1176" s="13" t="s">
        <v>32</v>
      </c>
      <c r="C1176" s="487" t="s">
        <v>33</v>
      </c>
      <c r="D1176" s="15" t="s">
        <v>16</v>
      </c>
      <c r="E1176" s="164" t="s">
        <v>1537</v>
      </c>
      <c r="F1176" s="142" t="s">
        <v>376</v>
      </c>
      <c r="G1176" s="145" t="s">
        <v>280</v>
      </c>
      <c r="H1176" s="16">
        <v>2500000</v>
      </c>
      <c r="I1176" s="413">
        <v>1800000</v>
      </c>
      <c r="J1176" s="143">
        <v>1350000</v>
      </c>
      <c r="L1176" s="191"/>
      <c r="M1176" s="191"/>
    </row>
    <row r="1177" spans="1:14">
      <c r="A1177" s="191" t="s">
        <v>313</v>
      </c>
      <c r="B1177" s="13" t="s">
        <v>13</v>
      </c>
      <c r="C1177" s="487" t="s">
        <v>14</v>
      </c>
      <c r="D1177" s="119" t="s">
        <v>1</v>
      </c>
      <c r="E1177" s="164" t="s">
        <v>1537</v>
      </c>
      <c r="F1177" s="142" t="s">
        <v>376</v>
      </c>
      <c r="G1177" s="145" t="s">
        <v>280</v>
      </c>
      <c r="H1177" s="16">
        <v>60850000</v>
      </c>
      <c r="I1177" s="413">
        <v>2450000</v>
      </c>
      <c r="J1177" s="143">
        <v>1480000</v>
      </c>
      <c r="L1177" s="191"/>
      <c r="M1177" s="191"/>
    </row>
    <row r="1178" spans="1:14">
      <c r="A1178" s="191" t="s">
        <v>313</v>
      </c>
      <c r="B1178" s="13" t="s">
        <v>47</v>
      </c>
      <c r="C1178" s="487" t="s">
        <v>48</v>
      </c>
      <c r="D1178" s="119" t="s">
        <v>1</v>
      </c>
      <c r="E1178" s="164" t="s">
        <v>1537</v>
      </c>
      <c r="F1178" s="142" t="s">
        <v>376</v>
      </c>
      <c r="G1178" s="145" t="s">
        <v>280</v>
      </c>
      <c r="H1178" s="16">
        <v>1500000</v>
      </c>
      <c r="I1178" s="413">
        <v>1000000</v>
      </c>
      <c r="J1178" s="143">
        <v>750000</v>
      </c>
      <c r="L1178" s="191"/>
      <c r="M1178" s="191"/>
    </row>
    <row r="1179" spans="1:14">
      <c r="A1179" s="191" t="s">
        <v>313</v>
      </c>
      <c r="B1179" s="13" t="s">
        <v>314</v>
      </c>
      <c r="C1179" s="487" t="s">
        <v>315</v>
      </c>
      <c r="D1179" s="119" t="s">
        <v>1</v>
      </c>
      <c r="E1179" s="164" t="s">
        <v>1537</v>
      </c>
      <c r="F1179" s="142" t="s">
        <v>376</v>
      </c>
      <c r="G1179" s="145" t="s">
        <v>280</v>
      </c>
      <c r="H1179" s="16">
        <v>0</v>
      </c>
      <c r="I1179" s="413">
        <v>1400000</v>
      </c>
      <c r="J1179" s="143">
        <v>1050000</v>
      </c>
      <c r="L1179" s="191"/>
      <c r="M1179" s="191"/>
    </row>
    <row r="1180" spans="1:14">
      <c r="A1180" s="191" t="s">
        <v>313</v>
      </c>
      <c r="B1180" s="13" t="s">
        <v>19</v>
      </c>
      <c r="C1180" s="487" t="s">
        <v>20</v>
      </c>
      <c r="D1180" s="119" t="s">
        <v>1</v>
      </c>
      <c r="E1180" s="164" t="s">
        <v>1537</v>
      </c>
      <c r="F1180" s="142" t="s">
        <v>376</v>
      </c>
      <c r="G1180" s="145" t="s">
        <v>280</v>
      </c>
      <c r="H1180" s="16">
        <v>150000</v>
      </c>
      <c r="I1180" s="413">
        <v>100000</v>
      </c>
      <c r="J1180" s="143">
        <v>75000</v>
      </c>
      <c r="L1180" s="191"/>
      <c r="M1180" s="191"/>
    </row>
    <row r="1181" spans="1:14">
      <c r="A1181" s="191" t="s">
        <v>313</v>
      </c>
      <c r="B1181" s="13" t="s">
        <v>74</v>
      </c>
      <c r="C1181" s="487" t="s">
        <v>75</v>
      </c>
      <c r="D1181" s="15" t="s">
        <v>16</v>
      </c>
      <c r="E1181" s="164" t="s">
        <v>1537</v>
      </c>
      <c r="F1181" s="142" t="s">
        <v>376</v>
      </c>
      <c r="G1181" s="145" t="s">
        <v>280</v>
      </c>
      <c r="H1181" s="16">
        <v>1500000</v>
      </c>
      <c r="I1181" s="413">
        <v>0</v>
      </c>
      <c r="J1181" s="143">
        <v>0</v>
      </c>
      <c r="L1181" s="191"/>
      <c r="M1181" s="191"/>
    </row>
    <row r="1182" spans="1:14">
      <c r="A1182" s="191" t="s">
        <v>313</v>
      </c>
      <c r="B1182" s="13" t="s">
        <v>84</v>
      </c>
      <c r="C1182" s="487" t="s">
        <v>85</v>
      </c>
      <c r="D1182" s="119" t="s">
        <v>1</v>
      </c>
      <c r="E1182" s="164" t="s">
        <v>1537</v>
      </c>
      <c r="F1182" s="142" t="s">
        <v>376</v>
      </c>
      <c r="G1182" s="145" t="s">
        <v>280</v>
      </c>
      <c r="H1182" s="16">
        <v>7600000</v>
      </c>
      <c r="I1182" s="413">
        <v>7801000</v>
      </c>
      <c r="J1182" s="143">
        <v>1520000</v>
      </c>
      <c r="L1182" s="191"/>
      <c r="M1182" s="191"/>
    </row>
    <row r="1183" spans="1:14">
      <c r="A1183" s="191" t="s">
        <v>313</v>
      </c>
      <c r="B1183" s="13" t="s">
        <v>37</v>
      </c>
      <c r="C1183" s="487" t="s">
        <v>38</v>
      </c>
      <c r="D1183" s="119" t="s">
        <v>1</v>
      </c>
      <c r="E1183" s="164" t="s">
        <v>1537</v>
      </c>
      <c r="F1183" s="142" t="s">
        <v>376</v>
      </c>
      <c r="G1183" s="145" t="s">
        <v>280</v>
      </c>
      <c r="H1183" s="16">
        <v>2400000</v>
      </c>
      <c r="I1183" s="413">
        <v>0</v>
      </c>
      <c r="J1183" s="143">
        <v>0</v>
      </c>
      <c r="L1183" s="191"/>
      <c r="M1183" s="191"/>
    </row>
    <row r="1184" spans="1:14">
      <c r="A1184" s="191" t="s">
        <v>313</v>
      </c>
      <c r="B1184" s="13" t="s">
        <v>240</v>
      </c>
      <c r="C1184" s="486" t="s">
        <v>332</v>
      </c>
      <c r="D1184" s="473"/>
      <c r="E1184" s="148"/>
      <c r="F1184" s="151"/>
      <c r="G1184" s="145"/>
      <c r="H1184" s="25">
        <f>SUM(H1173:H1183)</f>
        <v>100000000</v>
      </c>
      <c r="I1184" s="414">
        <f>SUM(I1173:I1183)</f>
        <v>131801000</v>
      </c>
      <c r="J1184" s="25">
        <f>SUM(J1173:J1183)</f>
        <v>12475000</v>
      </c>
      <c r="K1184" s="152"/>
      <c r="L1184" s="191"/>
      <c r="M1184" s="191"/>
    </row>
    <row r="1185" spans="1:14">
      <c r="A1185" s="191" t="s">
        <v>318</v>
      </c>
      <c r="B1185" s="13" t="s">
        <v>240</v>
      </c>
      <c r="C1185" s="485" t="s">
        <v>317</v>
      </c>
      <c r="G1185" s="145"/>
      <c r="L1185" s="191"/>
      <c r="M1185" s="191"/>
    </row>
    <row r="1186" spans="1:14">
      <c r="A1186" s="191" t="s">
        <v>318</v>
      </c>
      <c r="B1186" s="13" t="s">
        <v>24</v>
      </c>
      <c r="C1186" s="486" t="s">
        <v>306</v>
      </c>
      <c r="D1186" s="119" t="s">
        <v>1</v>
      </c>
      <c r="E1186" s="164" t="s">
        <v>1537</v>
      </c>
      <c r="F1186" s="142" t="s">
        <v>27</v>
      </c>
      <c r="G1186" s="145" t="s">
        <v>280</v>
      </c>
      <c r="H1186" s="25">
        <v>141425150</v>
      </c>
      <c r="I1186" s="414">
        <v>125155000</v>
      </c>
      <c r="J1186" s="146">
        <v>81477015</v>
      </c>
      <c r="L1186" s="191"/>
      <c r="M1186" s="191"/>
    </row>
    <row r="1187" spans="1:14">
      <c r="A1187" s="191" t="s">
        <v>318</v>
      </c>
      <c r="B1187" s="13" t="s">
        <v>25</v>
      </c>
      <c r="C1187" s="487" t="s">
        <v>60</v>
      </c>
      <c r="D1187" s="15" t="s">
        <v>16</v>
      </c>
      <c r="E1187" s="164" t="s">
        <v>1537</v>
      </c>
      <c r="F1187" s="142" t="s">
        <v>27</v>
      </c>
      <c r="G1187" s="145" t="s">
        <v>280</v>
      </c>
      <c r="H1187" s="16">
        <v>2095000</v>
      </c>
      <c r="I1187" s="413">
        <v>2095000</v>
      </c>
      <c r="J1187" s="143">
        <v>50000</v>
      </c>
      <c r="L1187" s="191"/>
      <c r="M1187" s="191"/>
    </row>
    <row r="1188" spans="1:14">
      <c r="A1188" s="191" t="s">
        <v>318</v>
      </c>
      <c r="B1188" s="13" t="s">
        <v>2</v>
      </c>
      <c r="C1188" s="487" t="s">
        <v>62</v>
      </c>
      <c r="D1188" s="15" t="s">
        <v>319</v>
      </c>
      <c r="E1188" s="164" t="s">
        <v>1537</v>
      </c>
      <c r="F1188" s="142" t="s">
        <v>27</v>
      </c>
      <c r="G1188" s="145" t="s">
        <v>280</v>
      </c>
      <c r="H1188" s="16">
        <v>527500</v>
      </c>
      <c r="I1188" s="413">
        <v>527500</v>
      </c>
      <c r="J1188" s="143">
        <v>341500</v>
      </c>
      <c r="L1188" s="191"/>
      <c r="M1188" s="191"/>
    </row>
    <row r="1189" spans="1:14">
      <c r="A1189" s="191" t="s">
        <v>318</v>
      </c>
      <c r="B1189" s="13" t="s">
        <v>34</v>
      </c>
      <c r="C1189" s="487" t="s">
        <v>823</v>
      </c>
      <c r="D1189" s="15" t="s">
        <v>319</v>
      </c>
      <c r="E1189" s="164" t="s">
        <v>1537</v>
      </c>
      <c r="F1189" s="142" t="s">
        <v>27</v>
      </c>
      <c r="G1189" s="145" t="s">
        <v>280</v>
      </c>
      <c r="H1189" s="16">
        <v>632500</v>
      </c>
      <c r="I1189" s="413">
        <v>632500</v>
      </c>
      <c r="J1189" s="143">
        <v>474375</v>
      </c>
      <c r="L1189" s="191"/>
      <c r="M1189" s="191"/>
    </row>
    <row r="1190" spans="1:14">
      <c r="A1190" s="191" t="s">
        <v>318</v>
      </c>
      <c r="B1190" s="13" t="s">
        <v>32</v>
      </c>
      <c r="C1190" s="487" t="s">
        <v>33</v>
      </c>
      <c r="D1190" s="15" t="s">
        <v>319</v>
      </c>
      <c r="E1190" s="164" t="s">
        <v>1537</v>
      </c>
      <c r="F1190" s="142" t="s">
        <v>27</v>
      </c>
      <c r="G1190" s="145" t="s">
        <v>280</v>
      </c>
      <c r="H1190" s="16">
        <v>220500</v>
      </c>
      <c r="I1190" s="413">
        <v>220500</v>
      </c>
      <c r="J1190" s="143">
        <v>165375</v>
      </c>
      <c r="L1190" s="191"/>
      <c r="M1190" s="191"/>
    </row>
    <row r="1191" spans="1:14">
      <c r="A1191" s="191" t="s">
        <v>318</v>
      </c>
      <c r="B1191" s="13" t="s">
        <v>47</v>
      </c>
      <c r="C1191" s="487" t="s">
        <v>48</v>
      </c>
      <c r="D1191" s="15" t="s">
        <v>319</v>
      </c>
      <c r="E1191" s="164" t="s">
        <v>1537</v>
      </c>
      <c r="F1191" s="142" t="s">
        <v>27</v>
      </c>
      <c r="G1191" s="145" t="s">
        <v>280</v>
      </c>
      <c r="H1191" s="16">
        <v>350000</v>
      </c>
      <c r="I1191" s="413">
        <v>350000</v>
      </c>
      <c r="J1191" s="143">
        <v>262500</v>
      </c>
      <c r="L1191" s="191"/>
      <c r="M1191" s="191"/>
    </row>
    <row r="1192" spans="1:14">
      <c r="A1192" s="191" t="s">
        <v>318</v>
      </c>
      <c r="B1192" s="13" t="s">
        <v>37</v>
      </c>
      <c r="C1192" s="487" t="s">
        <v>38</v>
      </c>
      <c r="D1192" s="15" t="s">
        <v>319</v>
      </c>
      <c r="E1192" s="164" t="s">
        <v>1537</v>
      </c>
      <c r="F1192" s="142" t="s">
        <v>27</v>
      </c>
      <c r="G1192" s="145" t="s">
        <v>280</v>
      </c>
      <c r="H1192" s="16">
        <v>25000</v>
      </c>
      <c r="I1192" s="413">
        <v>350000</v>
      </c>
      <c r="J1192" s="143">
        <v>18750</v>
      </c>
      <c r="L1192" s="191"/>
      <c r="M1192" s="191"/>
    </row>
    <row r="1193" spans="1:14">
      <c r="A1193" s="191" t="s">
        <v>318</v>
      </c>
      <c r="B1193" s="13" t="s">
        <v>19</v>
      </c>
      <c r="C1193" s="487" t="s">
        <v>20</v>
      </c>
      <c r="D1193" s="15" t="s">
        <v>319</v>
      </c>
      <c r="E1193" s="164" t="s">
        <v>1537</v>
      </c>
      <c r="F1193" s="142" t="s">
        <v>27</v>
      </c>
      <c r="G1193" s="145" t="s">
        <v>280</v>
      </c>
      <c r="H1193" s="16">
        <v>350000</v>
      </c>
      <c r="I1193" s="413">
        <v>25000</v>
      </c>
      <c r="J1193" s="143">
        <v>262500</v>
      </c>
      <c r="L1193" s="191"/>
      <c r="M1193" s="191"/>
    </row>
    <row r="1194" spans="1:14">
      <c r="A1194" s="191" t="s">
        <v>318</v>
      </c>
      <c r="B1194" s="13" t="s">
        <v>196</v>
      </c>
      <c r="C1194" s="487" t="s">
        <v>197</v>
      </c>
      <c r="D1194" s="15" t="s">
        <v>319</v>
      </c>
      <c r="E1194" s="164" t="s">
        <v>1537</v>
      </c>
      <c r="F1194" s="142" t="s">
        <v>27</v>
      </c>
      <c r="G1194" s="145" t="s">
        <v>280</v>
      </c>
      <c r="H1194" s="16">
        <v>38800000</v>
      </c>
      <c r="I1194" s="413">
        <v>35800000</v>
      </c>
      <c r="J1194" s="143">
        <v>2880000</v>
      </c>
      <c r="L1194" s="191"/>
      <c r="M1194" s="191"/>
    </row>
    <row r="1195" spans="1:14">
      <c r="A1195" s="191" t="s">
        <v>318</v>
      </c>
      <c r="B1195" s="13" t="s">
        <v>240</v>
      </c>
      <c r="C1195" s="486" t="s">
        <v>332</v>
      </c>
      <c r="D1195" s="473"/>
      <c r="E1195" s="148"/>
      <c r="F1195" s="151"/>
      <c r="G1195" s="145"/>
      <c r="H1195" s="25">
        <f>SUM(H1187:H1194)</f>
        <v>43000500</v>
      </c>
      <c r="I1195" s="414">
        <f>SUM(I1187:I1194)</f>
        <v>40000500</v>
      </c>
      <c r="J1195" s="146">
        <f>SUM(J1187:J1194)</f>
        <v>4455000</v>
      </c>
      <c r="K1195" s="152"/>
      <c r="L1195" s="191"/>
      <c r="M1195" s="191"/>
    </row>
    <row r="1196" spans="1:14">
      <c r="A1196" s="191" t="s">
        <v>321</v>
      </c>
      <c r="B1196" s="13" t="s">
        <v>240</v>
      </c>
      <c r="C1196" s="485" t="s">
        <v>320</v>
      </c>
      <c r="G1196" s="145"/>
      <c r="L1196" s="191"/>
      <c r="M1196" s="191"/>
    </row>
    <row r="1197" spans="1:14" s="14" customFormat="1">
      <c r="A1197" s="191" t="s">
        <v>321</v>
      </c>
      <c r="B1197" s="13" t="s">
        <v>24</v>
      </c>
      <c r="C1197" s="486" t="s">
        <v>306</v>
      </c>
      <c r="D1197" s="119" t="s">
        <v>1</v>
      </c>
      <c r="E1197" s="164" t="s">
        <v>1537</v>
      </c>
      <c r="F1197" s="142" t="s">
        <v>27</v>
      </c>
      <c r="G1197" s="145" t="s">
        <v>280</v>
      </c>
      <c r="H1197" s="25">
        <v>127125000</v>
      </c>
      <c r="I1197" s="414">
        <v>112500000</v>
      </c>
      <c r="J1197" s="146">
        <v>65880000</v>
      </c>
      <c r="K1197" s="144"/>
      <c r="L1197" s="191"/>
      <c r="M1197" s="191"/>
      <c r="N1197" s="13"/>
    </row>
    <row r="1198" spans="1:14" s="166" customFormat="1">
      <c r="A1198" s="191" t="s">
        <v>321</v>
      </c>
      <c r="B1198" s="37" t="s">
        <v>25</v>
      </c>
      <c r="C1198" s="487" t="s">
        <v>60</v>
      </c>
      <c r="D1198" s="15" t="s">
        <v>319</v>
      </c>
      <c r="E1198" s="164" t="s">
        <v>1537</v>
      </c>
      <c r="F1198" s="142" t="s">
        <v>27</v>
      </c>
      <c r="G1198" s="145" t="s">
        <v>280</v>
      </c>
      <c r="H1198" s="16">
        <v>900000</v>
      </c>
      <c r="I1198" s="413">
        <v>900000</v>
      </c>
      <c r="J1198" s="143">
        <v>675000</v>
      </c>
      <c r="K1198" s="144"/>
      <c r="L1198" s="191"/>
      <c r="M1198" s="191"/>
      <c r="N1198" s="37"/>
    </row>
    <row r="1199" spans="1:14" s="166" customFormat="1">
      <c r="A1199" s="191" t="s">
        <v>321</v>
      </c>
      <c r="B1199" s="37" t="s">
        <v>3</v>
      </c>
      <c r="C1199" s="487" t="s">
        <v>4</v>
      </c>
      <c r="D1199" s="15" t="s">
        <v>319</v>
      </c>
      <c r="E1199" s="164" t="s">
        <v>1537</v>
      </c>
      <c r="F1199" s="142" t="s">
        <v>27</v>
      </c>
      <c r="G1199" s="145" t="s">
        <v>280</v>
      </c>
      <c r="H1199" s="16">
        <v>3000000</v>
      </c>
      <c r="I1199" s="413">
        <v>3000000</v>
      </c>
      <c r="J1199" s="143">
        <v>2250000</v>
      </c>
      <c r="K1199" s="144"/>
      <c r="L1199" s="191"/>
      <c r="M1199" s="191"/>
      <c r="N1199" s="37"/>
    </row>
    <row r="1200" spans="1:14" s="166" customFormat="1">
      <c r="A1200" s="191" t="s">
        <v>321</v>
      </c>
      <c r="B1200" s="37" t="s">
        <v>32</v>
      </c>
      <c r="C1200" s="487" t="s">
        <v>33</v>
      </c>
      <c r="D1200" s="15" t="s">
        <v>319</v>
      </c>
      <c r="E1200" s="164" t="s">
        <v>1537</v>
      </c>
      <c r="F1200" s="142" t="s">
        <v>27</v>
      </c>
      <c r="G1200" s="145" t="s">
        <v>280</v>
      </c>
      <c r="H1200" s="16">
        <v>400000</v>
      </c>
      <c r="I1200" s="413">
        <v>400000</v>
      </c>
      <c r="J1200" s="143">
        <v>300000</v>
      </c>
      <c r="K1200" s="144"/>
      <c r="L1200" s="191"/>
      <c r="M1200" s="191"/>
      <c r="N1200" s="37"/>
    </row>
    <row r="1201" spans="1:13">
      <c r="A1201" s="191" t="s">
        <v>321</v>
      </c>
      <c r="B1201" s="13" t="s">
        <v>15</v>
      </c>
      <c r="C1201" s="487" t="s">
        <v>486</v>
      </c>
      <c r="D1201" s="15" t="s">
        <v>319</v>
      </c>
      <c r="E1201" s="164" t="s">
        <v>1537</v>
      </c>
      <c r="F1201" s="142" t="s">
        <v>27</v>
      </c>
      <c r="G1201" s="145" t="s">
        <v>280</v>
      </c>
      <c r="H1201" s="16">
        <v>500000</v>
      </c>
      <c r="I1201" s="413">
        <v>500000</v>
      </c>
      <c r="J1201" s="143">
        <v>375000</v>
      </c>
      <c r="L1201" s="191"/>
      <c r="M1201" s="191"/>
    </row>
    <row r="1202" spans="1:13">
      <c r="A1202" s="191" t="s">
        <v>321</v>
      </c>
      <c r="B1202" s="13" t="s">
        <v>37</v>
      </c>
      <c r="C1202" s="487" t="s">
        <v>38</v>
      </c>
      <c r="D1202" s="15" t="s">
        <v>319</v>
      </c>
      <c r="E1202" s="164" t="s">
        <v>1537</v>
      </c>
      <c r="F1202" s="142" t="s">
        <v>27</v>
      </c>
      <c r="G1202" s="145" t="s">
        <v>280</v>
      </c>
      <c r="H1202" s="16">
        <v>60000</v>
      </c>
      <c r="I1202" s="413">
        <v>540000</v>
      </c>
      <c r="J1202" s="143">
        <v>405000</v>
      </c>
      <c r="L1202" s="191"/>
      <c r="M1202" s="191"/>
    </row>
    <row r="1203" spans="1:13">
      <c r="A1203" s="191" t="s">
        <v>321</v>
      </c>
      <c r="B1203" s="13" t="s">
        <v>19</v>
      </c>
      <c r="C1203" s="487" t="s">
        <v>20</v>
      </c>
      <c r="D1203" s="15" t="s">
        <v>319</v>
      </c>
      <c r="E1203" s="164" t="s">
        <v>1537</v>
      </c>
      <c r="F1203" s="142" t="s">
        <v>27</v>
      </c>
      <c r="G1203" s="145" t="s">
        <v>280</v>
      </c>
      <c r="H1203" s="16">
        <v>540000</v>
      </c>
      <c r="I1203" s="413">
        <v>60000</v>
      </c>
      <c r="J1203" s="143">
        <v>45000</v>
      </c>
      <c r="L1203" s="191"/>
      <c r="M1203" s="191"/>
    </row>
    <row r="1204" spans="1:13">
      <c r="A1204" s="191" t="s">
        <v>321</v>
      </c>
      <c r="B1204" s="13" t="s">
        <v>196</v>
      </c>
      <c r="C1204" s="487" t="s">
        <v>197</v>
      </c>
      <c r="D1204" s="15" t="s">
        <v>319</v>
      </c>
      <c r="E1204" s="164" t="s">
        <v>1537</v>
      </c>
      <c r="F1204" s="142" t="s">
        <v>27</v>
      </c>
      <c r="G1204" s="145" t="s">
        <v>280</v>
      </c>
      <c r="H1204" s="16">
        <v>140000000</v>
      </c>
      <c r="I1204" s="413">
        <v>94600000</v>
      </c>
      <c r="J1204" s="143">
        <v>60000000</v>
      </c>
      <c r="L1204" s="191"/>
      <c r="M1204" s="191"/>
    </row>
    <row r="1205" spans="1:13">
      <c r="A1205" s="191" t="s">
        <v>321</v>
      </c>
      <c r="B1205" s="13" t="s">
        <v>240</v>
      </c>
      <c r="C1205" s="486" t="s">
        <v>332</v>
      </c>
      <c r="D1205" s="473"/>
      <c r="E1205" s="148"/>
      <c r="F1205" s="151"/>
      <c r="G1205" s="145"/>
      <c r="H1205" s="25">
        <f>SUM(H1198:H1204)</f>
        <v>145400000</v>
      </c>
      <c r="I1205" s="414">
        <f>SUM(I1198:I1204)</f>
        <v>100000000</v>
      </c>
      <c r="J1205" s="146">
        <f>SUM(J1198:J1204)</f>
        <v>64050000</v>
      </c>
      <c r="K1205" s="152"/>
      <c r="L1205" s="191"/>
      <c r="M1205" s="191"/>
    </row>
    <row r="1206" spans="1:13">
      <c r="A1206" s="191" t="s">
        <v>768</v>
      </c>
      <c r="B1206" s="13" t="s">
        <v>240</v>
      </c>
      <c r="C1206" s="485" t="s">
        <v>316</v>
      </c>
      <c r="G1206" s="145"/>
      <c r="L1206" s="191"/>
      <c r="M1206" s="191"/>
    </row>
    <row r="1207" spans="1:13">
      <c r="A1207" s="191" t="s">
        <v>768</v>
      </c>
      <c r="B1207" s="13" t="s">
        <v>25</v>
      </c>
      <c r="C1207" s="487" t="s">
        <v>60</v>
      </c>
      <c r="D1207" s="119" t="s">
        <v>1</v>
      </c>
      <c r="E1207" s="164" t="s">
        <v>1537</v>
      </c>
      <c r="F1207" s="142" t="s">
        <v>376</v>
      </c>
      <c r="G1207" s="145" t="s">
        <v>280</v>
      </c>
      <c r="H1207" s="16">
        <v>350000</v>
      </c>
      <c r="I1207" s="413">
        <v>175000</v>
      </c>
      <c r="J1207" s="143">
        <v>131250</v>
      </c>
      <c r="L1207" s="191"/>
      <c r="M1207" s="191"/>
    </row>
    <row r="1208" spans="1:13">
      <c r="A1208" s="191" t="s">
        <v>768</v>
      </c>
      <c r="B1208" s="13" t="s">
        <v>3</v>
      </c>
      <c r="C1208" s="487" t="s">
        <v>4</v>
      </c>
      <c r="D1208" s="119" t="s">
        <v>1</v>
      </c>
      <c r="E1208" s="164" t="s">
        <v>1537</v>
      </c>
      <c r="F1208" s="142" t="s">
        <v>376</v>
      </c>
      <c r="G1208" s="145" t="s">
        <v>280</v>
      </c>
      <c r="H1208" s="16">
        <v>150000</v>
      </c>
      <c r="I1208" s="413">
        <v>75000</v>
      </c>
      <c r="J1208" s="143">
        <v>56250</v>
      </c>
      <c r="L1208" s="191"/>
      <c r="M1208" s="191"/>
    </row>
    <row r="1209" spans="1:13">
      <c r="A1209" s="191" t="s">
        <v>768</v>
      </c>
      <c r="B1209" s="13" t="s">
        <v>32</v>
      </c>
      <c r="C1209" s="487" t="s">
        <v>33</v>
      </c>
      <c r="D1209" s="119" t="s">
        <v>1</v>
      </c>
      <c r="E1209" s="164" t="s">
        <v>1537</v>
      </c>
      <c r="F1209" s="142" t="s">
        <v>376</v>
      </c>
      <c r="G1209" s="145" t="s">
        <v>280</v>
      </c>
      <c r="H1209" s="16">
        <v>100000</v>
      </c>
      <c r="I1209" s="413">
        <v>50000</v>
      </c>
      <c r="J1209" s="143">
        <v>37500</v>
      </c>
      <c r="L1209" s="191"/>
      <c r="M1209" s="191"/>
    </row>
    <row r="1210" spans="1:13">
      <c r="A1210" s="191" t="s">
        <v>768</v>
      </c>
      <c r="B1210" s="13" t="s">
        <v>240</v>
      </c>
      <c r="C1210" s="486" t="s">
        <v>332</v>
      </c>
      <c r="D1210" s="473"/>
      <c r="E1210" s="148"/>
      <c r="F1210" s="151"/>
      <c r="G1210" s="145"/>
      <c r="H1210" s="25">
        <f>SUM(H1207:H1209)</f>
        <v>600000</v>
      </c>
      <c r="I1210" s="414">
        <f>SUM(I1207:I1209)</f>
        <v>300000</v>
      </c>
      <c r="J1210" s="146">
        <f>SUM(J1207:J1209)</f>
        <v>225000</v>
      </c>
      <c r="K1210" s="152"/>
      <c r="L1210" s="191"/>
      <c r="M1210" s="191"/>
    </row>
    <row r="1211" spans="1:13">
      <c r="A1211" s="191" t="s">
        <v>307</v>
      </c>
      <c r="B1211" s="13" t="s">
        <v>240</v>
      </c>
      <c r="C1211" s="485" t="s">
        <v>308</v>
      </c>
      <c r="G1211" s="145"/>
      <c r="L1211" s="191"/>
      <c r="M1211" s="191"/>
    </row>
    <row r="1212" spans="1:13">
      <c r="A1212" s="191" t="s">
        <v>307</v>
      </c>
      <c r="B1212" s="13" t="s">
        <v>24</v>
      </c>
      <c r="C1212" s="486" t="s">
        <v>306</v>
      </c>
      <c r="D1212" s="119" t="s">
        <v>1</v>
      </c>
      <c r="E1212" s="164" t="s">
        <v>1537</v>
      </c>
      <c r="F1212" s="142" t="s">
        <v>27</v>
      </c>
      <c r="G1212" s="145" t="s">
        <v>280</v>
      </c>
      <c r="H1212" s="25">
        <v>83798540</v>
      </c>
      <c r="I1212" s="414">
        <v>74158000</v>
      </c>
      <c r="J1212" s="146">
        <v>46887429</v>
      </c>
      <c r="L1212" s="191"/>
      <c r="M1212" s="191"/>
    </row>
    <row r="1213" spans="1:13">
      <c r="A1213" s="191" t="s">
        <v>307</v>
      </c>
      <c r="B1213" s="13" t="s">
        <v>25</v>
      </c>
      <c r="C1213" s="487" t="s">
        <v>60</v>
      </c>
      <c r="D1213" s="15" t="s">
        <v>29</v>
      </c>
      <c r="E1213" s="164" t="s">
        <v>1537</v>
      </c>
      <c r="F1213" s="142" t="s">
        <v>27</v>
      </c>
      <c r="G1213" s="145" t="s">
        <v>280</v>
      </c>
      <c r="H1213" s="16">
        <v>3300000</v>
      </c>
      <c r="I1213" s="413">
        <v>3500000</v>
      </c>
      <c r="J1213" s="143">
        <v>2750000</v>
      </c>
      <c r="K1213" s="13"/>
      <c r="L1213" s="191"/>
      <c r="M1213" s="191"/>
    </row>
    <row r="1214" spans="1:13">
      <c r="A1214" s="191" t="s">
        <v>307</v>
      </c>
      <c r="B1214" s="13" t="s">
        <v>69</v>
      </c>
      <c r="C1214" s="487" t="s">
        <v>97</v>
      </c>
      <c r="D1214" s="15" t="s">
        <v>29</v>
      </c>
      <c r="E1214" s="164" t="s">
        <v>1537</v>
      </c>
      <c r="F1214" s="142" t="s">
        <v>27</v>
      </c>
      <c r="G1214" s="145" t="s">
        <v>280</v>
      </c>
      <c r="H1214" s="16">
        <v>300000</v>
      </c>
      <c r="I1214" s="413">
        <v>300000</v>
      </c>
      <c r="J1214" s="143">
        <v>225000</v>
      </c>
      <c r="K1214" s="13"/>
      <c r="L1214" s="191"/>
      <c r="M1214" s="191"/>
    </row>
    <row r="1215" spans="1:13">
      <c r="A1215" s="191" t="s">
        <v>307</v>
      </c>
      <c r="B1215" s="13" t="s">
        <v>3</v>
      </c>
      <c r="C1215" s="487" t="s">
        <v>4</v>
      </c>
      <c r="D1215" s="15" t="s">
        <v>29</v>
      </c>
      <c r="E1215" s="164" t="s">
        <v>1537</v>
      </c>
      <c r="F1215" s="142" t="s">
        <v>27</v>
      </c>
      <c r="G1215" s="145" t="s">
        <v>280</v>
      </c>
      <c r="H1215" s="16">
        <v>2700000</v>
      </c>
      <c r="I1215" s="413">
        <v>2700000</v>
      </c>
      <c r="J1215" s="143">
        <v>2025000</v>
      </c>
      <c r="K1215" s="13"/>
      <c r="L1215" s="191"/>
      <c r="M1215" s="191"/>
    </row>
    <row r="1216" spans="1:13">
      <c r="A1216" s="191" t="s">
        <v>307</v>
      </c>
      <c r="B1216" s="13" t="s">
        <v>74</v>
      </c>
      <c r="C1216" s="487" t="s">
        <v>75</v>
      </c>
      <c r="D1216" s="15" t="s">
        <v>309</v>
      </c>
      <c r="E1216" s="164" t="s">
        <v>1537</v>
      </c>
      <c r="F1216" s="142" t="s">
        <v>376</v>
      </c>
      <c r="G1216" s="145" t="s">
        <v>280</v>
      </c>
      <c r="H1216" s="16">
        <v>30000000</v>
      </c>
      <c r="I1216" s="413">
        <v>19000000</v>
      </c>
      <c r="J1216" s="143">
        <v>325000</v>
      </c>
      <c r="K1216" s="13"/>
      <c r="L1216" s="191"/>
      <c r="M1216" s="191"/>
    </row>
    <row r="1217" spans="1:13">
      <c r="A1217" s="191" t="s">
        <v>307</v>
      </c>
      <c r="B1217" s="13" t="s">
        <v>32</v>
      </c>
      <c r="C1217" s="487" t="s">
        <v>33</v>
      </c>
      <c r="D1217" s="15" t="s">
        <v>29</v>
      </c>
      <c r="E1217" s="164" t="s">
        <v>1537</v>
      </c>
      <c r="F1217" s="142" t="s">
        <v>27</v>
      </c>
      <c r="G1217" s="145" t="s">
        <v>280</v>
      </c>
      <c r="H1217" s="16">
        <v>1200000</v>
      </c>
      <c r="I1217" s="413">
        <v>1200000</v>
      </c>
      <c r="J1217" s="143">
        <v>900000</v>
      </c>
      <c r="K1217" s="13"/>
      <c r="L1217" s="191"/>
      <c r="M1217" s="191"/>
    </row>
    <row r="1218" spans="1:13">
      <c r="A1218" s="191" t="s">
        <v>307</v>
      </c>
      <c r="B1218" s="13" t="s">
        <v>15</v>
      </c>
      <c r="C1218" s="487" t="s">
        <v>486</v>
      </c>
      <c r="D1218" s="15" t="s">
        <v>29</v>
      </c>
      <c r="E1218" s="164" t="s">
        <v>1537</v>
      </c>
      <c r="F1218" s="142" t="s">
        <v>27</v>
      </c>
      <c r="G1218" s="145" t="s">
        <v>280</v>
      </c>
      <c r="H1218" s="16">
        <v>1000000</v>
      </c>
      <c r="I1218" s="413">
        <v>1000000</v>
      </c>
      <c r="J1218" s="143">
        <v>750000</v>
      </c>
      <c r="L1218" s="191"/>
      <c r="M1218" s="191"/>
    </row>
    <row r="1219" spans="1:13">
      <c r="A1219" s="191" t="s">
        <v>307</v>
      </c>
      <c r="B1219" s="13" t="s">
        <v>17</v>
      </c>
      <c r="C1219" s="487" t="s">
        <v>18</v>
      </c>
      <c r="D1219" s="15" t="s">
        <v>29</v>
      </c>
      <c r="E1219" s="164" t="s">
        <v>1537</v>
      </c>
      <c r="F1219" s="142" t="s">
        <v>27</v>
      </c>
      <c r="G1219" s="145" t="s">
        <v>280</v>
      </c>
      <c r="H1219" s="16">
        <v>2100000</v>
      </c>
      <c r="I1219" s="413">
        <v>2100000</v>
      </c>
      <c r="J1219" s="143">
        <v>1050000</v>
      </c>
      <c r="L1219" s="191"/>
      <c r="M1219" s="191"/>
    </row>
    <row r="1220" spans="1:13">
      <c r="A1220" s="191" t="s">
        <v>307</v>
      </c>
      <c r="B1220" s="13" t="s">
        <v>19</v>
      </c>
      <c r="C1220" s="487" t="s">
        <v>20</v>
      </c>
      <c r="D1220" s="15" t="s">
        <v>29</v>
      </c>
      <c r="E1220" s="164" t="s">
        <v>1537</v>
      </c>
      <c r="F1220" s="142" t="s">
        <v>27</v>
      </c>
      <c r="G1220" s="145" t="s">
        <v>280</v>
      </c>
      <c r="H1220" s="16">
        <v>200000</v>
      </c>
      <c r="I1220" s="413">
        <v>200000</v>
      </c>
      <c r="J1220" s="143">
        <v>150000</v>
      </c>
      <c r="L1220" s="191"/>
      <c r="M1220" s="191"/>
    </row>
    <row r="1221" spans="1:13">
      <c r="A1221" s="191" t="s">
        <v>307</v>
      </c>
      <c r="B1221" s="13" t="s">
        <v>22</v>
      </c>
      <c r="C1221" s="487" t="s">
        <v>23</v>
      </c>
      <c r="D1221" s="15" t="s">
        <v>309</v>
      </c>
      <c r="E1221" s="164" t="s">
        <v>1537</v>
      </c>
      <c r="F1221" s="142" t="s">
        <v>376</v>
      </c>
      <c r="G1221" s="145" t="s">
        <v>280</v>
      </c>
      <c r="H1221" s="16">
        <v>10800000</v>
      </c>
      <c r="I1221" s="413">
        <v>10000000</v>
      </c>
      <c r="J1221" s="143">
        <v>50000</v>
      </c>
      <c r="L1221" s="191"/>
      <c r="M1221" s="191"/>
    </row>
    <row r="1222" spans="1:13">
      <c r="A1222" s="191" t="s">
        <v>307</v>
      </c>
      <c r="B1222" s="13" t="s">
        <v>37</v>
      </c>
      <c r="C1222" s="487" t="s">
        <v>38</v>
      </c>
      <c r="D1222" s="15" t="s">
        <v>29</v>
      </c>
      <c r="E1222" s="164" t="s">
        <v>1537</v>
      </c>
      <c r="F1222" s="142" t="s">
        <v>27</v>
      </c>
      <c r="G1222" s="145" t="s">
        <v>280</v>
      </c>
      <c r="H1222" s="16">
        <v>2400000</v>
      </c>
      <c r="I1222" s="413">
        <v>500000</v>
      </c>
      <c r="J1222" s="143">
        <v>375000</v>
      </c>
      <c r="L1222" s="191"/>
      <c r="M1222" s="191"/>
    </row>
    <row r="1223" spans="1:13">
      <c r="A1223" s="191" t="s">
        <v>307</v>
      </c>
      <c r="B1223" s="13" t="s">
        <v>310</v>
      </c>
      <c r="C1223" s="487" t="s">
        <v>311</v>
      </c>
      <c r="D1223" s="15" t="s">
        <v>309</v>
      </c>
      <c r="E1223" s="164" t="s">
        <v>1537</v>
      </c>
      <c r="F1223" s="142" t="s">
        <v>376</v>
      </c>
      <c r="G1223" s="145" t="s">
        <v>280</v>
      </c>
      <c r="H1223" s="16">
        <v>16500000</v>
      </c>
      <c r="I1223" s="413">
        <v>10000000</v>
      </c>
      <c r="J1223" s="143">
        <v>500000</v>
      </c>
      <c r="L1223" s="191"/>
      <c r="M1223" s="191"/>
    </row>
    <row r="1224" spans="1:13">
      <c r="A1224" s="191" t="s">
        <v>307</v>
      </c>
      <c r="B1224" s="13" t="s">
        <v>84</v>
      </c>
      <c r="C1224" s="487" t="s">
        <v>85</v>
      </c>
      <c r="D1224" s="15" t="s">
        <v>309</v>
      </c>
      <c r="E1224" s="164" t="s">
        <v>1537</v>
      </c>
      <c r="F1224" s="142" t="s">
        <v>376</v>
      </c>
      <c r="G1224" s="145" t="s">
        <v>280</v>
      </c>
      <c r="H1224" s="16">
        <v>10000000</v>
      </c>
      <c r="I1224" s="413">
        <v>10000000</v>
      </c>
      <c r="J1224" s="143">
        <v>400000</v>
      </c>
      <c r="L1224" s="191"/>
      <c r="M1224" s="191"/>
    </row>
    <row r="1225" spans="1:13">
      <c r="A1225" s="191" t="s">
        <v>307</v>
      </c>
      <c r="B1225" s="13" t="s">
        <v>240</v>
      </c>
      <c r="C1225" s="486" t="s">
        <v>332</v>
      </c>
      <c r="G1225" s="145"/>
      <c r="H1225" s="25">
        <f>SUM(H1213:H1224)</f>
        <v>80500000</v>
      </c>
      <c r="I1225" s="414">
        <f>SUM(I1213:I1224)</f>
        <v>60500000</v>
      </c>
      <c r="J1225" s="25">
        <f>SUM(J1213:J1224)</f>
        <v>9500000</v>
      </c>
      <c r="L1225" s="191"/>
      <c r="M1225" s="191"/>
    </row>
    <row r="1226" spans="1:13">
      <c r="A1226" s="191" t="s">
        <v>72</v>
      </c>
      <c r="B1226" s="13" t="s">
        <v>240</v>
      </c>
      <c r="C1226" s="485" t="s">
        <v>80</v>
      </c>
      <c r="G1226" s="145"/>
      <c r="K1226" s="13"/>
      <c r="L1226" s="191"/>
      <c r="M1226" s="191"/>
    </row>
    <row r="1227" spans="1:13">
      <c r="A1227" s="191" t="s">
        <v>72</v>
      </c>
      <c r="B1227" s="13" t="s">
        <v>24</v>
      </c>
      <c r="C1227" s="486" t="s">
        <v>306</v>
      </c>
      <c r="D1227" s="119" t="s">
        <v>1</v>
      </c>
      <c r="E1227" s="164" t="s">
        <v>1537</v>
      </c>
      <c r="F1227" s="142" t="s">
        <v>376</v>
      </c>
      <c r="G1227" s="145" t="s">
        <v>280</v>
      </c>
      <c r="H1227" s="25">
        <v>188729165</v>
      </c>
      <c r="I1227" s="414">
        <v>120611000</v>
      </c>
      <c r="J1227" s="146">
        <v>86244885</v>
      </c>
      <c r="L1227" s="191"/>
      <c r="M1227" s="191"/>
    </row>
    <row r="1228" spans="1:13">
      <c r="A1228" s="191" t="s">
        <v>72</v>
      </c>
      <c r="B1228" s="13" t="s">
        <v>25</v>
      </c>
      <c r="C1228" s="487" t="s">
        <v>60</v>
      </c>
      <c r="D1228" s="15" t="s">
        <v>73</v>
      </c>
      <c r="E1228" s="164" t="s">
        <v>1537</v>
      </c>
      <c r="F1228" s="142" t="s">
        <v>376</v>
      </c>
      <c r="G1228" s="145" t="s">
        <v>280</v>
      </c>
      <c r="H1228" s="16">
        <v>2000000</v>
      </c>
      <c r="I1228" s="413">
        <v>2000000</v>
      </c>
      <c r="J1228" s="143">
        <v>1500000</v>
      </c>
      <c r="K1228" s="13"/>
      <c r="L1228" s="191"/>
      <c r="M1228" s="191"/>
    </row>
    <row r="1229" spans="1:13">
      <c r="A1229" s="191" t="s">
        <v>72</v>
      </c>
      <c r="B1229" s="13" t="s">
        <v>2</v>
      </c>
      <c r="C1229" s="487" t="s">
        <v>62</v>
      </c>
      <c r="D1229" s="15" t="s">
        <v>73</v>
      </c>
      <c r="E1229" s="164" t="s">
        <v>1537</v>
      </c>
      <c r="F1229" s="142" t="s">
        <v>376</v>
      </c>
      <c r="G1229" s="145" t="s">
        <v>280</v>
      </c>
      <c r="H1229" s="16">
        <v>1000000</v>
      </c>
      <c r="I1229" s="413">
        <v>1000000</v>
      </c>
      <c r="J1229" s="143">
        <v>750000</v>
      </c>
      <c r="K1229" s="13"/>
      <c r="L1229" s="191"/>
      <c r="M1229" s="191"/>
    </row>
    <row r="1230" spans="1:13">
      <c r="A1230" s="191" t="s">
        <v>72</v>
      </c>
      <c r="B1230" s="13" t="s">
        <v>3</v>
      </c>
      <c r="C1230" s="487" t="s">
        <v>4</v>
      </c>
      <c r="D1230" s="15" t="s">
        <v>73</v>
      </c>
      <c r="E1230" s="164" t="s">
        <v>1537</v>
      </c>
      <c r="F1230" s="142" t="s">
        <v>376</v>
      </c>
      <c r="G1230" s="145" t="s">
        <v>280</v>
      </c>
      <c r="H1230" s="16">
        <v>3200000</v>
      </c>
      <c r="I1230" s="413">
        <v>3200000</v>
      </c>
      <c r="J1230" s="143">
        <v>2590000</v>
      </c>
      <c r="K1230" s="13"/>
      <c r="L1230" s="191"/>
      <c r="M1230" s="191"/>
    </row>
    <row r="1231" spans="1:13">
      <c r="A1231" s="191" t="s">
        <v>72</v>
      </c>
      <c r="B1231" s="13" t="s">
        <v>52</v>
      </c>
      <c r="C1231" s="487" t="s">
        <v>53</v>
      </c>
      <c r="D1231" s="15" t="s">
        <v>73</v>
      </c>
      <c r="E1231" s="164" t="s">
        <v>1537</v>
      </c>
      <c r="F1231" s="142" t="s">
        <v>376</v>
      </c>
      <c r="G1231" s="145" t="s">
        <v>280</v>
      </c>
      <c r="H1231" s="16">
        <v>10000000</v>
      </c>
      <c r="I1231" s="413">
        <v>10000000</v>
      </c>
      <c r="J1231" s="143">
        <v>100000</v>
      </c>
      <c r="K1231" s="13"/>
      <c r="L1231" s="191"/>
      <c r="M1231" s="191"/>
    </row>
    <row r="1232" spans="1:13">
      <c r="A1232" s="191" t="s">
        <v>72</v>
      </c>
      <c r="B1232" s="13" t="s">
        <v>74</v>
      </c>
      <c r="C1232" s="487" t="s">
        <v>75</v>
      </c>
      <c r="D1232" s="15" t="s">
        <v>73</v>
      </c>
      <c r="E1232" s="164" t="s">
        <v>1537</v>
      </c>
      <c r="F1232" s="142" t="s">
        <v>376</v>
      </c>
      <c r="G1232" s="145" t="s">
        <v>280</v>
      </c>
      <c r="H1232" s="16">
        <v>140000000</v>
      </c>
      <c r="I1232" s="413">
        <v>1250000</v>
      </c>
      <c r="J1232" s="143">
        <v>0</v>
      </c>
      <c r="K1232" s="13"/>
      <c r="L1232" s="191"/>
      <c r="M1232" s="191"/>
    </row>
    <row r="1233" spans="1:13">
      <c r="A1233" s="191" t="s">
        <v>72</v>
      </c>
      <c r="B1233" s="13" t="s">
        <v>76</v>
      </c>
      <c r="C1233" s="487" t="s">
        <v>77</v>
      </c>
      <c r="D1233" s="15" t="s">
        <v>73</v>
      </c>
      <c r="E1233" s="164" t="s">
        <v>1537</v>
      </c>
      <c r="F1233" s="142" t="s">
        <v>376</v>
      </c>
      <c r="G1233" s="145" t="s">
        <v>280</v>
      </c>
      <c r="H1233" s="16">
        <v>1000348000</v>
      </c>
      <c r="I1233" s="424">
        <v>922494000</v>
      </c>
      <c r="J1233" s="143">
        <v>754507522</v>
      </c>
      <c r="K1233" s="13"/>
      <c r="L1233" s="191"/>
      <c r="M1233" s="191"/>
    </row>
    <row r="1234" spans="1:13">
      <c r="A1234" s="191" t="s">
        <v>72</v>
      </c>
      <c r="B1234" s="13" t="s">
        <v>32</v>
      </c>
      <c r="C1234" s="487" t="s">
        <v>33</v>
      </c>
      <c r="D1234" s="15" t="s">
        <v>73</v>
      </c>
      <c r="E1234" s="164" t="s">
        <v>1537</v>
      </c>
      <c r="F1234" s="142" t="s">
        <v>376</v>
      </c>
      <c r="G1234" s="145" t="s">
        <v>280</v>
      </c>
      <c r="H1234" s="16">
        <v>500000</v>
      </c>
      <c r="I1234" s="413">
        <v>500000</v>
      </c>
      <c r="J1234" s="143">
        <v>490000</v>
      </c>
      <c r="K1234" s="13"/>
      <c r="L1234" s="191"/>
      <c r="M1234" s="191"/>
    </row>
    <row r="1235" spans="1:13">
      <c r="A1235" s="191" t="s">
        <v>72</v>
      </c>
      <c r="B1235" s="13" t="s">
        <v>63</v>
      </c>
      <c r="C1235" s="487" t="s">
        <v>78</v>
      </c>
      <c r="D1235" s="15" t="s">
        <v>73</v>
      </c>
      <c r="E1235" s="164" t="s">
        <v>1537</v>
      </c>
      <c r="F1235" s="142" t="s">
        <v>376</v>
      </c>
      <c r="G1235" s="145" t="s">
        <v>280</v>
      </c>
      <c r="H1235" s="16">
        <v>300000</v>
      </c>
      <c r="I1235" s="413">
        <v>300000</v>
      </c>
      <c r="J1235" s="143">
        <v>250000</v>
      </c>
      <c r="K1235" s="13"/>
      <c r="L1235" s="191"/>
      <c r="M1235" s="191"/>
    </row>
    <row r="1236" spans="1:13">
      <c r="A1236" s="191" t="s">
        <v>72</v>
      </c>
      <c r="B1236" s="13" t="s">
        <v>34</v>
      </c>
      <c r="C1236" s="487" t="s">
        <v>823</v>
      </c>
      <c r="D1236" s="15" t="s">
        <v>73</v>
      </c>
      <c r="E1236" s="164" t="s">
        <v>1537</v>
      </c>
      <c r="F1236" s="142" t="s">
        <v>376</v>
      </c>
      <c r="G1236" s="145" t="s">
        <v>280</v>
      </c>
      <c r="H1236" s="16">
        <v>100000</v>
      </c>
      <c r="I1236" s="413">
        <v>100000</v>
      </c>
      <c r="J1236" s="143">
        <v>70000</v>
      </c>
      <c r="L1236" s="191"/>
      <c r="M1236" s="191"/>
    </row>
    <row r="1237" spans="1:13">
      <c r="A1237" s="191" t="s">
        <v>72</v>
      </c>
      <c r="B1237" s="13" t="s">
        <v>11</v>
      </c>
      <c r="C1237" s="487" t="s">
        <v>12</v>
      </c>
      <c r="D1237" s="15" t="s">
        <v>73</v>
      </c>
      <c r="E1237" s="164" t="s">
        <v>1537</v>
      </c>
      <c r="F1237" s="142" t="s">
        <v>376</v>
      </c>
      <c r="G1237" s="145" t="s">
        <v>280</v>
      </c>
      <c r="H1237" s="16">
        <v>20000000</v>
      </c>
      <c r="I1237" s="413">
        <v>24000000</v>
      </c>
      <c r="J1237" s="143">
        <v>10440000</v>
      </c>
      <c r="L1237" s="191"/>
      <c r="M1237" s="191"/>
    </row>
    <row r="1238" spans="1:13">
      <c r="A1238" s="191" t="s">
        <v>72</v>
      </c>
      <c r="B1238" s="13" t="s">
        <v>13</v>
      </c>
      <c r="C1238" s="487" t="s">
        <v>14</v>
      </c>
      <c r="D1238" s="15" t="s">
        <v>73</v>
      </c>
      <c r="E1238" s="164" t="s">
        <v>1537</v>
      </c>
      <c r="F1238" s="142" t="s">
        <v>376</v>
      </c>
      <c r="G1238" s="145" t="s">
        <v>280</v>
      </c>
      <c r="H1238" s="16">
        <v>50200000</v>
      </c>
      <c r="I1238" s="413">
        <v>50450000</v>
      </c>
      <c r="J1238" s="143">
        <v>50220000</v>
      </c>
      <c r="L1238" s="191"/>
      <c r="M1238" s="191"/>
    </row>
    <row r="1239" spans="1:13">
      <c r="A1239" s="191" t="s">
        <v>72</v>
      </c>
      <c r="B1239" s="13" t="s">
        <v>15</v>
      </c>
      <c r="C1239" s="487" t="s">
        <v>486</v>
      </c>
      <c r="D1239" s="15" t="s">
        <v>79</v>
      </c>
      <c r="E1239" s="164" t="s">
        <v>1537</v>
      </c>
      <c r="F1239" s="142" t="s">
        <v>376</v>
      </c>
      <c r="G1239" s="145" t="s">
        <v>280</v>
      </c>
      <c r="H1239" s="16">
        <v>1600000</v>
      </c>
      <c r="I1239" s="413">
        <v>1600000</v>
      </c>
      <c r="J1239" s="143">
        <v>1050000</v>
      </c>
      <c r="L1239" s="191"/>
      <c r="M1239" s="191"/>
    </row>
    <row r="1240" spans="1:13">
      <c r="A1240" s="191" t="s">
        <v>72</v>
      </c>
      <c r="B1240" s="13" t="s">
        <v>17</v>
      </c>
      <c r="C1240" s="487" t="s">
        <v>18</v>
      </c>
      <c r="D1240" s="15" t="s">
        <v>73</v>
      </c>
      <c r="E1240" s="164" t="s">
        <v>1537</v>
      </c>
      <c r="F1240" s="142" t="s">
        <v>376</v>
      </c>
      <c r="G1240" s="145" t="s">
        <v>280</v>
      </c>
      <c r="H1240" s="16">
        <v>100000</v>
      </c>
      <c r="I1240" s="413">
        <v>100000</v>
      </c>
      <c r="J1240" s="143">
        <v>70000</v>
      </c>
      <c r="L1240" s="191"/>
      <c r="M1240" s="191"/>
    </row>
    <row r="1241" spans="1:13">
      <c r="A1241" s="191" t="s">
        <v>72</v>
      </c>
      <c r="B1241" s="13" t="s">
        <v>19</v>
      </c>
      <c r="C1241" s="487" t="s">
        <v>20</v>
      </c>
      <c r="D1241" s="15" t="s">
        <v>73</v>
      </c>
      <c r="E1241" s="164" t="s">
        <v>1537</v>
      </c>
      <c r="F1241" s="142" t="s">
        <v>376</v>
      </c>
      <c r="G1241" s="145" t="s">
        <v>280</v>
      </c>
      <c r="H1241" s="16">
        <v>100000</v>
      </c>
      <c r="I1241" s="413">
        <v>100000</v>
      </c>
      <c r="J1241" s="143">
        <v>70000</v>
      </c>
      <c r="L1241" s="191"/>
      <c r="M1241" s="191"/>
    </row>
    <row r="1242" spans="1:13">
      <c r="A1242" s="191" t="s">
        <v>72</v>
      </c>
      <c r="B1242" s="13" t="s">
        <v>37</v>
      </c>
      <c r="C1242" s="487" t="s">
        <v>38</v>
      </c>
      <c r="D1242" s="15" t="s">
        <v>73</v>
      </c>
      <c r="E1242" s="164" t="s">
        <v>1537</v>
      </c>
      <c r="F1242" s="142" t="s">
        <v>376</v>
      </c>
      <c r="G1242" s="145" t="s">
        <v>280</v>
      </c>
      <c r="H1242" s="16">
        <v>2400000</v>
      </c>
      <c r="I1242" s="413">
        <v>1400000</v>
      </c>
      <c r="J1242" s="143">
        <v>1200000</v>
      </c>
      <c r="L1242" s="191"/>
      <c r="M1242" s="191"/>
    </row>
    <row r="1243" spans="1:13">
      <c r="A1243" s="191" t="s">
        <v>72</v>
      </c>
      <c r="B1243" s="13" t="s">
        <v>54</v>
      </c>
      <c r="C1243" s="487" t="s">
        <v>55</v>
      </c>
      <c r="D1243" s="15" t="s">
        <v>73</v>
      </c>
      <c r="E1243" s="164" t="s">
        <v>1537</v>
      </c>
      <c r="F1243" s="142" t="s">
        <v>376</v>
      </c>
      <c r="G1243" s="145" t="s">
        <v>280</v>
      </c>
      <c r="H1243" s="16">
        <v>15000000</v>
      </c>
      <c r="I1243" s="413">
        <v>10000000</v>
      </c>
      <c r="J1243" s="143">
        <v>850000</v>
      </c>
      <c r="L1243" s="191"/>
      <c r="M1243" s="191"/>
    </row>
    <row r="1244" spans="1:13">
      <c r="A1244" s="191" t="s">
        <v>72</v>
      </c>
      <c r="B1244" s="13" t="s">
        <v>240</v>
      </c>
      <c r="C1244" s="486" t="s">
        <v>332</v>
      </c>
      <c r="G1244" s="145"/>
      <c r="H1244" s="25">
        <f>SUM(H1228:H1243)</f>
        <v>1246848000</v>
      </c>
      <c r="I1244" s="414">
        <f>SUM(I1228:I1243)</f>
        <v>1028494000</v>
      </c>
      <c r="J1244" s="146">
        <f>SUM(J1228:J1243)</f>
        <v>824157522</v>
      </c>
      <c r="K1244" s="152"/>
      <c r="L1244" s="191"/>
      <c r="M1244" s="191"/>
    </row>
    <row r="1245" spans="1:13">
      <c r="A1245" s="191" t="s">
        <v>532</v>
      </c>
      <c r="B1245" s="13" t="s">
        <v>240</v>
      </c>
      <c r="C1245" s="485" t="s">
        <v>534</v>
      </c>
      <c r="G1245" s="145"/>
      <c r="L1245" s="191"/>
      <c r="M1245" s="191"/>
    </row>
    <row r="1246" spans="1:13">
      <c r="A1246" s="191" t="s">
        <v>532</v>
      </c>
      <c r="B1246" s="13" t="s">
        <v>25</v>
      </c>
      <c r="C1246" s="487" t="s">
        <v>60</v>
      </c>
      <c r="D1246" s="15">
        <v>70950</v>
      </c>
      <c r="E1246" s="164" t="s">
        <v>1537</v>
      </c>
      <c r="F1246" s="142" t="s">
        <v>376</v>
      </c>
      <c r="G1246" s="145" t="s">
        <v>280</v>
      </c>
      <c r="H1246" s="16">
        <v>11833</v>
      </c>
      <c r="I1246" s="413">
        <v>11833</v>
      </c>
      <c r="J1246" s="153">
        <v>8875</v>
      </c>
      <c r="L1246" s="191"/>
      <c r="M1246" s="191"/>
    </row>
    <row r="1247" spans="1:13">
      <c r="A1247" s="191" t="s">
        <v>532</v>
      </c>
      <c r="B1247" s="13" t="s">
        <v>2</v>
      </c>
      <c r="C1247" s="487" t="s">
        <v>62</v>
      </c>
      <c r="D1247" s="15">
        <v>70950</v>
      </c>
      <c r="E1247" s="164" t="s">
        <v>1537</v>
      </c>
      <c r="F1247" s="142" t="s">
        <v>376</v>
      </c>
      <c r="G1247" s="145" t="s">
        <v>280</v>
      </c>
      <c r="H1247" s="16">
        <v>1667</v>
      </c>
      <c r="I1247" s="413">
        <v>1667</v>
      </c>
      <c r="J1247" s="153">
        <v>1250</v>
      </c>
      <c r="L1247" s="191"/>
      <c r="M1247" s="191"/>
    </row>
    <row r="1248" spans="1:13">
      <c r="A1248" s="191" t="s">
        <v>532</v>
      </c>
      <c r="B1248" s="13" t="s">
        <v>3</v>
      </c>
      <c r="C1248" s="487" t="s">
        <v>4</v>
      </c>
      <c r="D1248" s="15">
        <v>70950</v>
      </c>
      <c r="E1248" s="164" t="s">
        <v>1537</v>
      </c>
      <c r="F1248" s="142" t="s">
        <v>376</v>
      </c>
      <c r="G1248" s="145" t="s">
        <v>280</v>
      </c>
      <c r="H1248" s="16">
        <v>28000</v>
      </c>
      <c r="I1248" s="413">
        <v>28000</v>
      </c>
      <c r="J1248" s="153">
        <v>21000</v>
      </c>
      <c r="L1248" s="191"/>
      <c r="M1248" s="191"/>
    </row>
    <row r="1249" spans="1:13">
      <c r="A1249" s="191" t="s">
        <v>532</v>
      </c>
      <c r="B1249" s="13" t="s">
        <v>74</v>
      </c>
      <c r="C1249" s="487" t="s">
        <v>75</v>
      </c>
      <c r="D1249" s="15">
        <v>70950</v>
      </c>
      <c r="E1249" s="164" t="s">
        <v>1537</v>
      </c>
      <c r="F1249" s="142" t="s">
        <v>376</v>
      </c>
      <c r="G1249" s="145" t="s">
        <v>280</v>
      </c>
      <c r="H1249" s="16">
        <v>233666</v>
      </c>
      <c r="I1249" s="413">
        <v>233666</v>
      </c>
      <c r="J1249" s="153">
        <v>175250</v>
      </c>
      <c r="L1249" s="191"/>
      <c r="M1249" s="191"/>
    </row>
    <row r="1250" spans="1:13">
      <c r="A1250" s="191" t="s">
        <v>532</v>
      </c>
      <c r="B1250" s="13" t="s">
        <v>32</v>
      </c>
      <c r="C1250" s="487" t="s">
        <v>490</v>
      </c>
      <c r="D1250" s="15">
        <v>70950</v>
      </c>
      <c r="E1250" s="164" t="s">
        <v>1537</v>
      </c>
      <c r="F1250" s="142" t="s">
        <v>376</v>
      </c>
      <c r="G1250" s="145" t="s">
        <v>280</v>
      </c>
      <c r="H1250" s="16">
        <v>9167</v>
      </c>
      <c r="I1250" s="413">
        <v>9167</v>
      </c>
      <c r="J1250" s="153">
        <v>6875</v>
      </c>
      <c r="L1250" s="191"/>
      <c r="M1250" s="191"/>
    </row>
    <row r="1251" spans="1:13">
      <c r="A1251" s="191" t="s">
        <v>532</v>
      </c>
      <c r="B1251" s="13" t="s">
        <v>7</v>
      </c>
      <c r="C1251" s="487" t="s">
        <v>8</v>
      </c>
      <c r="D1251" s="15">
        <v>70950</v>
      </c>
      <c r="E1251" s="164" t="s">
        <v>1537</v>
      </c>
      <c r="F1251" s="142" t="s">
        <v>376</v>
      </c>
      <c r="G1251" s="145" t="s">
        <v>280</v>
      </c>
      <c r="H1251" s="16">
        <v>5000</v>
      </c>
      <c r="I1251" s="413">
        <v>5000</v>
      </c>
      <c r="J1251" s="153">
        <v>3750</v>
      </c>
      <c r="L1251" s="191"/>
      <c r="M1251" s="191"/>
    </row>
    <row r="1252" spans="1:13">
      <c r="A1252" s="191" t="s">
        <v>532</v>
      </c>
      <c r="B1252" s="13" t="s">
        <v>19</v>
      </c>
      <c r="C1252" s="487" t="s">
        <v>20</v>
      </c>
      <c r="D1252" s="15">
        <v>70950</v>
      </c>
      <c r="E1252" s="164" t="s">
        <v>1537</v>
      </c>
      <c r="F1252" s="142" t="s">
        <v>376</v>
      </c>
      <c r="G1252" s="145" t="s">
        <v>280</v>
      </c>
      <c r="H1252" s="16">
        <v>667</v>
      </c>
      <c r="I1252" s="413">
        <v>667</v>
      </c>
      <c r="J1252" s="153">
        <v>5000</v>
      </c>
      <c r="K1252" s="13"/>
      <c r="L1252" s="191"/>
      <c r="M1252" s="191"/>
    </row>
    <row r="1253" spans="1:13">
      <c r="A1253" s="191" t="s">
        <v>532</v>
      </c>
      <c r="B1253" s="13" t="s">
        <v>37</v>
      </c>
      <c r="C1253" s="487" t="s">
        <v>38</v>
      </c>
      <c r="D1253" s="15">
        <v>70950</v>
      </c>
      <c r="E1253" s="164" t="s">
        <v>1537</v>
      </c>
      <c r="F1253" s="142" t="s">
        <v>376</v>
      </c>
      <c r="G1253" s="145" t="s">
        <v>280</v>
      </c>
      <c r="H1253" s="16">
        <v>10000</v>
      </c>
      <c r="I1253" s="413">
        <v>10000</v>
      </c>
      <c r="J1253" s="153">
        <v>7500</v>
      </c>
      <c r="K1253" s="13"/>
      <c r="L1253" s="191"/>
      <c r="M1253" s="191"/>
    </row>
    <row r="1254" spans="1:13">
      <c r="A1254" s="191" t="s">
        <v>532</v>
      </c>
      <c r="B1254" s="13" t="s">
        <v>240</v>
      </c>
      <c r="C1254" s="486" t="s">
        <v>332</v>
      </c>
      <c r="G1254" s="145"/>
      <c r="H1254" s="25">
        <f>SUM(H1246:H1253)</f>
        <v>300000</v>
      </c>
      <c r="I1254" s="414">
        <f>SUM(I1246:I1253)</f>
        <v>300000</v>
      </c>
      <c r="J1254" s="25">
        <f>SUM(J1246:J1253)</f>
        <v>229500</v>
      </c>
      <c r="K1254" s="13"/>
      <c r="L1254" s="191"/>
      <c r="M1254" s="191"/>
    </row>
    <row r="1255" spans="1:13">
      <c r="A1255" s="191" t="s">
        <v>322</v>
      </c>
      <c r="B1255" s="13" t="s">
        <v>240</v>
      </c>
      <c r="C1255" s="485" t="s">
        <v>535</v>
      </c>
      <c r="G1255" s="145"/>
      <c r="K1255" s="13"/>
      <c r="L1255" s="191"/>
      <c r="M1255" s="191"/>
    </row>
    <row r="1256" spans="1:13">
      <c r="A1256" s="191" t="s">
        <v>322</v>
      </c>
      <c r="B1256" s="13" t="s">
        <v>24</v>
      </c>
      <c r="C1256" s="486" t="s">
        <v>306</v>
      </c>
      <c r="D1256" s="119" t="s">
        <v>1</v>
      </c>
      <c r="E1256" s="164" t="s">
        <v>1537</v>
      </c>
      <c r="F1256" s="142" t="s">
        <v>376</v>
      </c>
      <c r="G1256" s="145" t="s">
        <v>280</v>
      </c>
      <c r="H1256" s="25">
        <v>1120000000</v>
      </c>
      <c r="I1256" s="414">
        <v>789903000</v>
      </c>
      <c r="J1256" s="146">
        <v>499665755</v>
      </c>
      <c r="K1256" s="13"/>
      <c r="L1256" s="191"/>
      <c r="M1256" s="191"/>
    </row>
    <row r="1257" spans="1:13">
      <c r="A1257" s="191" t="s">
        <v>322</v>
      </c>
      <c r="B1257" s="13" t="s">
        <v>25</v>
      </c>
      <c r="C1257" s="487" t="s">
        <v>60</v>
      </c>
      <c r="D1257" s="15" t="s">
        <v>323</v>
      </c>
      <c r="E1257" s="164" t="s">
        <v>1537</v>
      </c>
      <c r="F1257" s="142" t="s">
        <v>376</v>
      </c>
      <c r="G1257" s="145" t="s">
        <v>280</v>
      </c>
      <c r="H1257" s="16">
        <v>4000000</v>
      </c>
      <c r="I1257" s="413">
        <v>4000000</v>
      </c>
      <c r="J1257" s="143">
        <v>2000000</v>
      </c>
      <c r="K1257" s="13"/>
      <c r="L1257" s="191"/>
      <c r="M1257" s="191"/>
    </row>
    <row r="1258" spans="1:13">
      <c r="A1258" s="191" t="s">
        <v>322</v>
      </c>
      <c r="B1258" s="13" t="s">
        <v>2</v>
      </c>
      <c r="C1258" s="487" t="s">
        <v>62</v>
      </c>
      <c r="D1258" s="15" t="s">
        <v>323</v>
      </c>
      <c r="E1258" s="164" t="s">
        <v>1537</v>
      </c>
      <c r="F1258" s="142" t="s">
        <v>376</v>
      </c>
      <c r="G1258" s="145" t="s">
        <v>280</v>
      </c>
      <c r="H1258" s="16">
        <v>6700000</v>
      </c>
      <c r="I1258" s="413">
        <v>6700000</v>
      </c>
      <c r="J1258" s="143">
        <v>5025000</v>
      </c>
      <c r="K1258" s="13"/>
      <c r="L1258" s="191"/>
      <c r="M1258" s="191"/>
    </row>
    <row r="1259" spans="1:13">
      <c r="A1259" s="191" t="s">
        <v>322</v>
      </c>
      <c r="B1259" s="13" t="s">
        <v>69</v>
      </c>
      <c r="C1259" s="487" t="s">
        <v>97</v>
      </c>
      <c r="D1259" s="15" t="s">
        <v>323</v>
      </c>
      <c r="E1259" s="164" t="s">
        <v>1537</v>
      </c>
      <c r="F1259" s="142" t="s">
        <v>27</v>
      </c>
      <c r="G1259" s="145" t="s">
        <v>280</v>
      </c>
      <c r="H1259" s="16">
        <v>300000</v>
      </c>
      <c r="I1259" s="413">
        <v>0</v>
      </c>
      <c r="J1259" s="16">
        <v>0</v>
      </c>
      <c r="K1259" s="13"/>
      <c r="L1259" s="191"/>
      <c r="M1259" s="191"/>
    </row>
    <row r="1260" spans="1:13">
      <c r="A1260" s="191" t="s">
        <v>322</v>
      </c>
      <c r="B1260" s="13" t="s">
        <v>100</v>
      </c>
      <c r="C1260" s="487" t="s">
        <v>101</v>
      </c>
      <c r="D1260" s="15" t="s">
        <v>323</v>
      </c>
      <c r="E1260" s="164" t="s">
        <v>1537</v>
      </c>
      <c r="F1260" s="142" t="s">
        <v>27</v>
      </c>
      <c r="G1260" s="145" t="s">
        <v>280</v>
      </c>
      <c r="H1260" s="16">
        <v>100000</v>
      </c>
      <c r="I1260" s="413">
        <v>200000</v>
      </c>
      <c r="J1260" s="143">
        <v>150000</v>
      </c>
      <c r="K1260" s="13"/>
      <c r="L1260" s="191"/>
      <c r="M1260" s="191"/>
    </row>
    <row r="1261" spans="1:13">
      <c r="A1261" s="191" t="s">
        <v>322</v>
      </c>
      <c r="B1261" s="13" t="s">
        <v>3</v>
      </c>
      <c r="C1261" s="487" t="s">
        <v>4</v>
      </c>
      <c r="D1261" s="15" t="s">
        <v>323</v>
      </c>
      <c r="E1261" s="164" t="s">
        <v>1537</v>
      </c>
      <c r="F1261" s="142" t="s">
        <v>27</v>
      </c>
      <c r="G1261" s="145" t="s">
        <v>280</v>
      </c>
      <c r="H1261" s="16">
        <v>5000000</v>
      </c>
      <c r="I1261" s="413">
        <v>5000000</v>
      </c>
      <c r="J1261" s="143">
        <v>3750000</v>
      </c>
      <c r="K1261" s="13"/>
      <c r="L1261" s="191"/>
      <c r="M1261" s="191"/>
    </row>
    <row r="1262" spans="1:13">
      <c r="A1262" s="191" t="s">
        <v>322</v>
      </c>
      <c r="B1262" s="13" t="s">
        <v>52</v>
      </c>
      <c r="C1262" s="487" t="s">
        <v>53</v>
      </c>
      <c r="D1262" s="15" t="s">
        <v>323</v>
      </c>
      <c r="E1262" s="164" t="s">
        <v>1537</v>
      </c>
      <c r="F1262" s="142" t="s">
        <v>376</v>
      </c>
      <c r="G1262" s="145" t="s">
        <v>280</v>
      </c>
      <c r="H1262" s="16">
        <v>6000000</v>
      </c>
      <c r="I1262" s="413">
        <v>6000000</v>
      </c>
      <c r="J1262" s="143">
        <v>4500000</v>
      </c>
      <c r="K1262" s="13"/>
      <c r="L1262" s="191"/>
      <c r="M1262" s="191"/>
    </row>
    <row r="1263" spans="1:13">
      <c r="A1263" s="191" t="s">
        <v>322</v>
      </c>
      <c r="B1263" s="13" t="s">
        <v>74</v>
      </c>
      <c r="C1263" s="487" t="s">
        <v>75</v>
      </c>
      <c r="D1263" s="15" t="s">
        <v>323</v>
      </c>
      <c r="E1263" s="164" t="s">
        <v>1537</v>
      </c>
      <c r="F1263" s="142" t="s">
        <v>376</v>
      </c>
      <c r="G1263" s="145" t="s">
        <v>280</v>
      </c>
      <c r="H1263" s="16">
        <v>20250000</v>
      </c>
      <c r="I1263" s="413">
        <v>5000000</v>
      </c>
      <c r="J1263" s="143">
        <v>0</v>
      </c>
      <c r="K1263" s="13"/>
      <c r="L1263" s="191"/>
      <c r="M1263" s="191"/>
    </row>
    <row r="1264" spans="1:13">
      <c r="A1264" s="191" t="s">
        <v>322</v>
      </c>
      <c r="B1264" s="13" t="s">
        <v>32</v>
      </c>
      <c r="C1264" s="487" t="s">
        <v>33</v>
      </c>
      <c r="D1264" s="15" t="s">
        <v>323</v>
      </c>
      <c r="E1264" s="164" t="s">
        <v>1537</v>
      </c>
      <c r="F1264" s="142" t="s">
        <v>27</v>
      </c>
      <c r="G1264" s="145" t="s">
        <v>280</v>
      </c>
      <c r="H1264" s="16">
        <v>800000</v>
      </c>
      <c r="I1264" s="413">
        <v>800000</v>
      </c>
      <c r="J1264" s="143">
        <v>600000</v>
      </c>
      <c r="K1264" s="13"/>
      <c r="L1264" s="191"/>
      <c r="M1264" s="191"/>
    </row>
    <row r="1265" spans="1:14">
      <c r="A1265" s="191" t="s">
        <v>322</v>
      </c>
      <c r="B1265" s="13" t="s">
        <v>63</v>
      </c>
      <c r="C1265" s="487" t="s">
        <v>78</v>
      </c>
      <c r="D1265" s="15" t="s">
        <v>323</v>
      </c>
      <c r="E1265" s="164" t="s">
        <v>1537</v>
      </c>
      <c r="F1265" s="142" t="s">
        <v>27</v>
      </c>
      <c r="G1265" s="145" t="s">
        <v>280</v>
      </c>
      <c r="H1265" s="16">
        <v>2000000</v>
      </c>
      <c r="I1265" s="413">
        <v>2000000</v>
      </c>
      <c r="J1265" s="143">
        <v>1000000</v>
      </c>
      <c r="K1265" s="13"/>
      <c r="L1265" s="191"/>
      <c r="M1265" s="191"/>
    </row>
    <row r="1266" spans="1:14">
      <c r="A1266" s="191" t="s">
        <v>322</v>
      </c>
      <c r="B1266" s="13" t="s">
        <v>34</v>
      </c>
      <c r="C1266" s="487" t="s">
        <v>823</v>
      </c>
      <c r="D1266" s="15" t="s">
        <v>323</v>
      </c>
      <c r="E1266" s="164" t="s">
        <v>1537</v>
      </c>
      <c r="F1266" s="142" t="s">
        <v>27</v>
      </c>
      <c r="G1266" s="145" t="s">
        <v>280</v>
      </c>
      <c r="H1266" s="16">
        <v>700000</v>
      </c>
      <c r="I1266" s="413">
        <v>700000</v>
      </c>
      <c r="J1266" s="143">
        <v>425000</v>
      </c>
      <c r="K1266" s="13"/>
      <c r="L1266" s="191"/>
      <c r="M1266" s="191"/>
    </row>
    <row r="1267" spans="1:14">
      <c r="A1267" s="191" t="s">
        <v>322</v>
      </c>
      <c r="B1267" s="13" t="s">
        <v>11</v>
      </c>
      <c r="C1267" s="487" t="s">
        <v>12</v>
      </c>
      <c r="D1267" s="15" t="s">
        <v>323</v>
      </c>
      <c r="E1267" s="164" t="s">
        <v>1537</v>
      </c>
      <c r="F1267" s="142" t="s">
        <v>27</v>
      </c>
      <c r="G1267" s="145" t="s">
        <v>280</v>
      </c>
      <c r="H1267" s="16">
        <v>500000</v>
      </c>
      <c r="I1267" s="413">
        <v>500000</v>
      </c>
      <c r="J1267" s="143">
        <v>375000</v>
      </c>
      <c r="L1267" s="191"/>
      <c r="M1267" s="191"/>
    </row>
    <row r="1268" spans="1:14" s="14" customFormat="1">
      <c r="A1268" s="191" t="s">
        <v>322</v>
      </c>
      <c r="B1268" s="13" t="s">
        <v>13</v>
      </c>
      <c r="C1268" s="487" t="s">
        <v>14</v>
      </c>
      <c r="D1268" s="15" t="s">
        <v>323</v>
      </c>
      <c r="E1268" s="164" t="s">
        <v>1537</v>
      </c>
      <c r="F1268" s="142" t="s">
        <v>376</v>
      </c>
      <c r="G1268" s="145" t="s">
        <v>280</v>
      </c>
      <c r="H1268" s="16">
        <v>15400000</v>
      </c>
      <c r="I1268" s="413">
        <v>20400000</v>
      </c>
      <c r="J1268" s="143">
        <v>5000000</v>
      </c>
      <c r="K1268" s="144"/>
      <c r="L1268" s="191"/>
      <c r="M1268" s="191"/>
      <c r="N1268" s="13"/>
    </row>
    <row r="1269" spans="1:14">
      <c r="A1269" s="191" t="s">
        <v>322</v>
      </c>
      <c r="B1269" s="13" t="s">
        <v>324</v>
      </c>
      <c r="C1269" s="487" t="s">
        <v>325</v>
      </c>
      <c r="D1269" s="15" t="s">
        <v>323</v>
      </c>
      <c r="E1269" s="164" t="s">
        <v>1537</v>
      </c>
      <c r="F1269" s="142" t="s">
        <v>376</v>
      </c>
      <c r="G1269" s="145" t="s">
        <v>280</v>
      </c>
      <c r="H1269" s="16">
        <v>200000</v>
      </c>
      <c r="I1269" s="413">
        <v>200000</v>
      </c>
      <c r="J1269" s="143">
        <v>150000</v>
      </c>
      <c r="L1269" s="191"/>
      <c r="M1269" s="191"/>
    </row>
    <row r="1270" spans="1:14">
      <c r="A1270" s="191" t="s">
        <v>322</v>
      </c>
      <c r="B1270" s="13" t="s">
        <v>132</v>
      </c>
      <c r="C1270" s="487" t="s">
        <v>133</v>
      </c>
      <c r="D1270" s="15" t="s">
        <v>323</v>
      </c>
      <c r="E1270" s="164" t="s">
        <v>1537</v>
      </c>
      <c r="F1270" s="142" t="s">
        <v>27</v>
      </c>
      <c r="G1270" s="145" t="s">
        <v>280</v>
      </c>
      <c r="H1270" s="16">
        <v>700000</v>
      </c>
      <c r="I1270" s="413">
        <v>700000</v>
      </c>
      <c r="J1270" s="143">
        <v>325000</v>
      </c>
      <c r="L1270" s="191"/>
      <c r="M1270" s="191"/>
    </row>
    <row r="1271" spans="1:14" s="14" customFormat="1">
      <c r="A1271" s="191" t="s">
        <v>322</v>
      </c>
      <c r="B1271" s="13" t="s">
        <v>328</v>
      </c>
      <c r="C1271" s="487" t="s">
        <v>329</v>
      </c>
      <c r="D1271" s="15" t="s">
        <v>323</v>
      </c>
      <c r="E1271" s="164" t="s">
        <v>1537</v>
      </c>
      <c r="F1271" s="142" t="s">
        <v>376</v>
      </c>
      <c r="G1271" s="145" t="s">
        <v>280</v>
      </c>
      <c r="H1271" s="16">
        <v>1600000</v>
      </c>
      <c r="I1271" s="413">
        <v>1000000</v>
      </c>
      <c r="J1271" s="143">
        <v>750000</v>
      </c>
      <c r="K1271" s="144"/>
      <c r="L1271" s="191"/>
      <c r="M1271" s="191"/>
      <c r="N1271" s="13"/>
    </row>
    <row r="1272" spans="1:14">
      <c r="A1272" s="191" t="s">
        <v>322</v>
      </c>
      <c r="B1272" s="13" t="s">
        <v>330</v>
      </c>
      <c r="C1272" s="487" t="s">
        <v>331</v>
      </c>
      <c r="D1272" s="15" t="s">
        <v>323</v>
      </c>
      <c r="E1272" s="164" t="s">
        <v>1537</v>
      </c>
      <c r="F1272" s="142" t="s">
        <v>376</v>
      </c>
      <c r="G1272" s="145" t="s">
        <v>280</v>
      </c>
      <c r="H1272" s="16">
        <v>20000000</v>
      </c>
      <c r="I1272" s="413">
        <v>0</v>
      </c>
      <c r="J1272" s="143">
        <v>0</v>
      </c>
      <c r="L1272" s="191"/>
      <c r="M1272" s="191"/>
    </row>
    <row r="1273" spans="1:14">
      <c r="A1273" s="191" t="s">
        <v>322</v>
      </c>
      <c r="B1273" s="13" t="s">
        <v>15</v>
      </c>
      <c r="C1273" s="487" t="s">
        <v>486</v>
      </c>
      <c r="D1273" s="15" t="s">
        <v>323</v>
      </c>
      <c r="E1273" s="164" t="s">
        <v>1537</v>
      </c>
      <c r="F1273" s="142" t="s">
        <v>376</v>
      </c>
      <c r="G1273" s="145" t="s">
        <v>280</v>
      </c>
      <c r="H1273" s="16">
        <v>700000</v>
      </c>
      <c r="I1273" s="413">
        <v>700000</v>
      </c>
      <c r="J1273" s="143">
        <v>325000</v>
      </c>
      <c r="L1273" s="191"/>
      <c r="M1273" s="191"/>
    </row>
    <row r="1274" spans="1:14">
      <c r="A1274" s="191" t="s">
        <v>322</v>
      </c>
      <c r="B1274" s="13" t="s">
        <v>19</v>
      </c>
      <c r="C1274" s="487" t="s">
        <v>20</v>
      </c>
      <c r="D1274" s="15" t="s">
        <v>323</v>
      </c>
      <c r="E1274" s="164" t="s">
        <v>1537</v>
      </c>
      <c r="F1274" s="142" t="s">
        <v>27</v>
      </c>
      <c r="G1274" s="145" t="s">
        <v>280</v>
      </c>
      <c r="H1274" s="16">
        <v>50000</v>
      </c>
      <c r="I1274" s="413">
        <v>200000</v>
      </c>
      <c r="J1274" s="143">
        <v>150000</v>
      </c>
      <c r="L1274" s="191"/>
      <c r="M1274" s="191"/>
    </row>
    <row r="1275" spans="1:14">
      <c r="A1275" s="191" t="s">
        <v>322</v>
      </c>
      <c r="B1275" s="13" t="s">
        <v>22</v>
      </c>
      <c r="C1275" s="487" t="s">
        <v>23</v>
      </c>
      <c r="D1275" s="15" t="s">
        <v>323</v>
      </c>
      <c r="E1275" s="164" t="s">
        <v>1537</v>
      </c>
      <c r="F1275" s="142" t="s">
        <v>27</v>
      </c>
      <c r="G1275" s="145" t="s">
        <v>280</v>
      </c>
      <c r="H1275" s="16">
        <v>1000000</v>
      </c>
      <c r="I1275" s="413">
        <v>500000</v>
      </c>
      <c r="J1275" s="143">
        <v>275000</v>
      </c>
      <c r="L1275" s="191"/>
      <c r="M1275" s="191"/>
    </row>
    <row r="1276" spans="1:14">
      <c r="A1276" s="191" t="s">
        <v>322</v>
      </c>
      <c r="B1276" s="13" t="s">
        <v>37</v>
      </c>
      <c r="C1276" s="487" t="s">
        <v>38</v>
      </c>
      <c r="D1276" s="15" t="s">
        <v>323</v>
      </c>
      <c r="E1276" s="164" t="s">
        <v>1537</v>
      </c>
      <c r="F1276" s="142" t="s">
        <v>376</v>
      </c>
      <c r="G1276" s="145" t="s">
        <v>280</v>
      </c>
      <c r="H1276" s="16">
        <v>1000000</v>
      </c>
      <c r="I1276" s="413">
        <v>700000</v>
      </c>
      <c r="J1276" s="143">
        <v>325000</v>
      </c>
      <c r="L1276" s="191"/>
      <c r="M1276" s="191"/>
    </row>
    <row r="1277" spans="1:14">
      <c r="A1277" s="191" t="s">
        <v>322</v>
      </c>
      <c r="B1277" s="13" t="s">
        <v>104</v>
      </c>
      <c r="C1277" s="487" t="s">
        <v>105</v>
      </c>
      <c r="D1277" s="15" t="s">
        <v>323</v>
      </c>
      <c r="E1277" s="164" t="s">
        <v>1537</v>
      </c>
      <c r="F1277" s="142" t="s">
        <v>27</v>
      </c>
      <c r="G1277" s="145" t="s">
        <v>280</v>
      </c>
      <c r="H1277" s="16">
        <v>0</v>
      </c>
      <c r="I1277" s="413">
        <v>500000</v>
      </c>
      <c r="J1277" s="143">
        <v>185000</v>
      </c>
      <c r="L1277" s="191"/>
      <c r="M1277" s="191"/>
    </row>
    <row r="1278" spans="1:14">
      <c r="A1278" s="191" t="s">
        <v>322</v>
      </c>
      <c r="B1278" s="13" t="s">
        <v>84</v>
      </c>
      <c r="C1278" s="487" t="s">
        <v>85</v>
      </c>
      <c r="D1278" s="15" t="s">
        <v>323</v>
      </c>
      <c r="E1278" s="164" t="s">
        <v>1537</v>
      </c>
      <c r="F1278" s="142" t="s">
        <v>376</v>
      </c>
      <c r="G1278" s="145" t="s">
        <v>280</v>
      </c>
      <c r="H1278" s="16">
        <v>0</v>
      </c>
      <c r="I1278" s="413">
        <v>200000</v>
      </c>
      <c r="J1278" s="143">
        <v>150000</v>
      </c>
      <c r="L1278" s="191"/>
      <c r="M1278" s="191"/>
    </row>
    <row r="1279" spans="1:14">
      <c r="A1279" s="191" t="s">
        <v>322</v>
      </c>
      <c r="B1279" s="13" t="s">
        <v>326</v>
      </c>
      <c r="C1279" s="487" t="s">
        <v>327</v>
      </c>
      <c r="D1279" s="15" t="s">
        <v>323</v>
      </c>
      <c r="E1279" s="164" t="s">
        <v>1537</v>
      </c>
      <c r="F1279" s="142" t="s">
        <v>376</v>
      </c>
      <c r="G1279" s="145" t="s">
        <v>280</v>
      </c>
      <c r="H1279" s="16">
        <v>0</v>
      </c>
      <c r="I1279" s="413">
        <v>5000000</v>
      </c>
      <c r="J1279" s="143">
        <v>2040000</v>
      </c>
      <c r="L1279" s="191"/>
      <c r="M1279" s="191"/>
    </row>
    <row r="1280" spans="1:14">
      <c r="A1280" s="191" t="s">
        <v>322</v>
      </c>
      <c r="B1280" s="13" t="s">
        <v>240</v>
      </c>
      <c r="C1280" s="486" t="s">
        <v>332</v>
      </c>
      <c r="D1280" s="473"/>
      <c r="E1280" s="148"/>
      <c r="F1280" s="151"/>
      <c r="G1280" s="145"/>
      <c r="H1280" s="25">
        <f>SUM(H1257:H1279)</f>
        <v>87000000</v>
      </c>
      <c r="I1280" s="414">
        <f>SUM(I1257:I1279)</f>
        <v>61000000</v>
      </c>
      <c r="J1280" s="146">
        <f>SUM(J1257:J1279)</f>
        <v>27500000</v>
      </c>
      <c r="K1280" s="152"/>
      <c r="L1280" s="191"/>
      <c r="M1280" s="191"/>
    </row>
    <row r="1281" spans="1:13">
      <c r="A1281" s="191" t="s">
        <v>95</v>
      </c>
      <c r="B1281" s="13" t="s">
        <v>240</v>
      </c>
      <c r="C1281" s="485" t="s">
        <v>93</v>
      </c>
      <c r="G1281" s="145"/>
      <c r="L1281" s="191"/>
      <c r="M1281" s="191"/>
    </row>
    <row r="1282" spans="1:13">
      <c r="A1282" s="191" t="s">
        <v>95</v>
      </c>
      <c r="B1282" s="13" t="s">
        <v>24</v>
      </c>
      <c r="C1282" s="486" t="s">
        <v>306</v>
      </c>
      <c r="D1282" s="119" t="s">
        <v>1</v>
      </c>
      <c r="E1282" s="164" t="s">
        <v>1537</v>
      </c>
      <c r="F1282" s="142" t="s">
        <v>27</v>
      </c>
      <c r="G1282" s="145" t="s">
        <v>280</v>
      </c>
      <c r="H1282" s="25">
        <v>84430210</v>
      </c>
      <c r="I1282" s="414">
        <v>74717000</v>
      </c>
      <c r="J1282" s="146">
        <v>48436886</v>
      </c>
      <c r="L1282" s="191"/>
      <c r="M1282" s="191"/>
    </row>
    <row r="1283" spans="1:13">
      <c r="A1283" s="191" t="s">
        <v>95</v>
      </c>
      <c r="B1283" s="13" t="s">
        <v>25</v>
      </c>
      <c r="C1283" s="487" t="s">
        <v>60</v>
      </c>
      <c r="D1283" s="15" t="s">
        <v>96</v>
      </c>
      <c r="E1283" s="164" t="s">
        <v>1537</v>
      </c>
      <c r="F1283" s="142" t="s">
        <v>27</v>
      </c>
      <c r="G1283" s="145" t="s">
        <v>280</v>
      </c>
      <c r="H1283" s="16">
        <v>900000</v>
      </c>
      <c r="I1283" s="413">
        <v>900000</v>
      </c>
      <c r="J1283" s="143">
        <v>675000</v>
      </c>
      <c r="K1283" s="13"/>
      <c r="L1283" s="191"/>
      <c r="M1283" s="191"/>
    </row>
    <row r="1284" spans="1:13">
      <c r="A1284" s="191" t="s">
        <v>95</v>
      </c>
      <c r="B1284" s="13" t="s">
        <v>69</v>
      </c>
      <c r="C1284" s="487" t="s">
        <v>97</v>
      </c>
      <c r="D1284" s="15" t="s">
        <v>96</v>
      </c>
      <c r="E1284" s="164" t="s">
        <v>1537</v>
      </c>
      <c r="F1284" s="142" t="s">
        <v>27</v>
      </c>
      <c r="G1284" s="145" t="s">
        <v>280</v>
      </c>
      <c r="H1284" s="16">
        <v>300000</v>
      </c>
      <c r="I1284" s="413">
        <v>0</v>
      </c>
      <c r="J1284" s="16">
        <v>0</v>
      </c>
      <c r="K1284" s="13"/>
      <c r="L1284" s="191"/>
      <c r="M1284" s="191"/>
    </row>
    <row r="1285" spans="1:13">
      <c r="A1285" s="191" t="s">
        <v>95</v>
      </c>
      <c r="B1285" s="13" t="s">
        <v>100</v>
      </c>
      <c r="C1285" s="487" t="s">
        <v>101</v>
      </c>
      <c r="D1285" s="15" t="s">
        <v>96</v>
      </c>
      <c r="E1285" s="164" t="s">
        <v>1537</v>
      </c>
      <c r="F1285" s="142" t="s">
        <v>27</v>
      </c>
      <c r="G1285" s="145" t="s">
        <v>280</v>
      </c>
      <c r="H1285" s="16">
        <v>60000</v>
      </c>
      <c r="I1285" s="413">
        <v>0</v>
      </c>
      <c r="J1285" s="16">
        <v>0</v>
      </c>
      <c r="K1285" s="13"/>
      <c r="L1285" s="191"/>
      <c r="M1285" s="191"/>
    </row>
    <row r="1286" spans="1:13">
      <c r="A1286" s="191" t="s">
        <v>95</v>
      </c>
      <c r="B1286" s="13" t="s">
        <v>3</v>
      </c>
      <c r="C1286" s="487" t="s">
        <v>4</v>
      </c>
      <c r="D1286" s="15" t="s">
        <v>96</v>
      </c>
      <c r="E1286" s="164" t="s">
        <v>1537</v>
      </c>
      <c r="F1286" s="142" t="s">
        <v>27</v>
      </c>
      <c r="G1286" s="145" t="s">
        <v>280</v>
      </c>
      <c r="H1286" s="16">
        <v>250000</v>
      </c>
      <c r="I1286" s="413">
        <v>250000</v>
      </c>
      <c r="J1286" s="143">
        <v>187500</v>
      </c>
      <c r="K1286" s="13"/>
      <c r="L1286" s="191"/>
      <c r="M1286" s="191"/>
    </row>
    <row r="1287" spans="1:13">
      <c r="A1287" s="191" t="s">
        <v>95</v>
      </c>
      <c r="B1287" s="13" t="s">
        <v>88</v>
      </c>
      <c r="C1287" s="487" t="s">
        <v>89</v>
      </c>
      <c r="D1287" s="15" t="s">
        <v>96</v>
      </c>
      <c r="E1287" s="164" t="s">
        <v>1537</v>
      </c>
      <c r="F1287" s="142" t="s">
        <v>27</v>
      </c>
      <c r="G1287" s="145" t="s">
        <v>280</v>
      </c>
      <c r="H1287" s="16">
        <v>170000</v>
      </c>
      <c r="I1287" s="413">
        <v>170000</v>
      </c>
      <c r="J1287" s="143">
        <v>127500</v>
      </c>
      <c r="K1287" s="13"/>
      <c r="L1287" s="191"/>
      <c r="M1287" s="191"/>
    </row>
    <row r="1288" spans="1:13">
      <c r="A1288" s="191" t="s">
        <v>95</v>
      </c>
      <c r="B1288" s="13" t="s">
        <v>102</v>
      </c>
      <c r="C1288" s="487" t="s">
        <v>103</v>
      </c>
      <c r="D1288" s="15" t="s">
        <v>96</v>
      </c>
      <c r="E1288" s="164" t="s">
        <v>1537</v>
      </c>
      <c r="F1288" s="142" t="s">
        <v>27</v>
      </c>
      <c r="G1288" s="145" t="s">
        <v>280</v>
      </c>
      <c r="H1288" s="16">
        <v>200000</v>
      </c>
      <c r="I1288" s="413">
        <v>0</v>
      </c>
      <c r="J1288" s="143">
        <v>0</v>
      </c>
      <c r="K1288" s="13"/>
      <c r="L1288" s="191"/>
      <c r="M1288" s="191"/>
    </row>
    <row r="1289" spans="1:13">
      <c r="A1289" s="191" t="s">
        <v>95</v>
      </c>
      <c r="B1289" s="13" t="s">
        <v>74</v>
      </c>
      <c r="C1289" s="487" t="s">
        <v>75</v>
      </c>
      <c r="D1289" s="15" t="s">
        <v>96</v>
      </c>
      <c r="E1289" s="164" t="s">
        <v>1537</v>
      </c>
      <c r="F1289" s="142" t="s">
        <v>27</v>
      </c>
      <c r="G1289" s="145" t="s">
        <v>280</v>
      </c>
      <c r="H1289" s="16">
        <v>2517000</v>
      </c>
      <c r="I1289" s="413">
        <v>3900000</v>
      </c>
      <c r="J1289" s="143">
        <v>75000</v>
      </c>
      <c r="K1289" s="13"/>
      <c r="L1289" s="191"/>
      <c r="M1289" s="191"/>
    </row>
    <row r="1290" spans="1:13">
      <c r="A1290" s="191" t="s">
        <v>95</v>
      </c>
      <c r="B1290" s="13" t="s">
        <v>32</v>
      </c>
      <c r="C1290" s="487" t="s">
        <v>33</v>
      </c>
      <c r="D1290" s="15" t="s">
        <v>96</v>
      </c>
      <c r="E1290" s="164" t="s">
        <v>1537</v>
      </c>
      <c r="F1290" s="142" t="s">
        <v>27</v>
      </c>
      <c r="G1290" s="145" t="s">
        <v>280</v>
      </c>
      <c r="H1290" s="16">
        <v>100000</v>
      </c>
      <c r="I1290" s="413">
        <v>100000</v>
      </c>
      <c r="J1290" s="143">
        <v>363000</v>
      </c>
      <c r="K1290" s="13"/>
      <c r="L1290" s="191"/>
      <c r="M1290" s="191"/>
    </row>
    <row r="1291" spans="1:13">
      <c r="A1291" s="191" t="s">
        <v>95</v>
      </c>
      <c r="B1291" s="13" t="s">
        <v>7</v>
      </c>
      <c r="C1291" s="487" t="s">
        <v>8</v>
      </c>
      <c r="D1291" s="15" t="s">
        <v>96</v>
      </c>
      <c r="E1291" s="164" t="s">
        <v>1537</v>
      </c>
      <c r="F1291" s="142" t="s">
        <v>27</v>
      </c>
      <c r="G1291" s="145" t="s">
        <v>280</v>
      </c>
      <c r="H1291" s="16">
        <v>484000</v>
      </c>
      <c r="I1291" s="413">
        <v>484000</v>
      </c>
      <c r="J1291" s="143">
        <v>262500</v>
      </c>
      <c r="K1291" s="13"/>
      <c r="L1291" s="191"/>
      <c r="M1291" s="191"/>
    </row>
    <row r="1292" spans="1:13">
      <c r="A1292" s="191" t="s">
        <v>95</v>
      </c>
      <c r="B1292" s="13" t="s">
        <v>9</v>
      </c>
      <c r="C1292" s="487" t="s">
        <v>10</v>
      </c>
      <c r="D1292" s="15" t="s">
        <v>96</v>
      </c>
      <c r="E1292" s="164" t="s">
        <v>1537</v>
      </c>
      <c r="F1292" s="142" t="s">
        <v>27</v>
      </c>
      <c r="G1292" s="145" t="s">
        <v>280</v>
      </c>
      <c r="H1292" s="16">
        <v>350000</v>
      </c>
      <c r="I1292" s="413">
        <v>350000</v>
      </c>
      <c r="J1292" s="143">
        <v>337500</v>
      </c>
      <c r="L1292" s="191"/>
      <c r="M1292" s="191"/>
    </row>
    <row r="1293" spans="1:13">
      <c r="A1293" s="191" t="s">
        <v>95</v>
      </c>
      <c r="B1293" s="13" t="s">
        <v>13</v>
      </c>
      <c r="C1293" s="487" t="s">
        <v>14</v>
      </c>
      <c r="D1293" s="15" t="s">
        <v>96</v>
      </c>
      <c r="E1293" s="164" t="s">
        <v>1537</v>
      </c>
      <c r="F1293" s="142" t="s">
        <v>27</v>
      </c>
      <c r="G1293" s="145" t="s">
        <v>280</v>
      </c>
      <c r="H1293" s="16">
        <v>500000</v>
      </c>
      <c r="I1293" s="413">
        <v>0</v>
      </c>
      <c r="J1293" s="143">
        <v>0</v>
      </c>
      <c r="L1293" s="191"/>
      <c r="M1293" s="191"/>
    </row>
    <row r="1294" spans="1:13">
      <c r="A1294" s="191" t="s">
        <v>95</v>
      </c>
      <c r="B1294" s="13" t="s">
        <v>15</v>
      </c>
      <c r="C1294" s="487" t="s">
        <v>486</v>
      </c>
      <c r="D1294" s="15" t="s">
        <v>96</v>
      </c>
      <c r="E1294" s="164" t="s">
        <v>1537</v>
      </c>
      <c r="F1294" s="142" t="s">
        <v>27</v>
      </c>
      <c r="G1294" s="145" t="s">
        <v>280</v>
      </c>
      <c r="H1294" s="16">
        <v>450000</v>
      </c>
      <c r="I1294" s="413">
        <v>450000</v>
      </c>
      <c r="J1294" s="143">
        <v>337500</v>
      </c>
      <c r="L1294" s="191"/>
      <c r="M1294" s="191"/>
    </row>
    <row r="1295" spans="1:13">
      <c r="A1295" s="191" t="s">
        <v>95</v>
      </c>
      <c r="B1295" s="13" t="s">
        <v>19</v>
      </c>
      <c r="C1295" s="487" t="s">
        <v>20</v>
      </c>
      <c r="D1295" s="15" t="s">
        <v>96</v>
      </c>
      <c r="E1295" s="164" t="s">
        <v>1537</v>
      </c>
      <c r="F1295" s="142" t="s">
        <v>27</v>
      </c>
      <c r="G1295" s="145" t="s">
        <v>280</v>
      </c>
      <c r="H1295" s="16">
        <v>55000</v>
      </c>
      <c r="I1295" s="413">
        <v>55000</v>
      </c>
      <c r="J1295" s="143">
        <v>41250</v>
      </c>
      <c r="L1295" s="191"/>
      <c r="M1295" s="191"/>
    </row>
    <row r="1296" spans="1:13">
      <c r="A1296" s="191" t="s">
        <v>95</v>
      </c>
      <c r="B1296" s="13" t="s">
        <v>22</v>
      </c>
      <c r="C1296" s="487" t="s">
        <v>23</v>
      </c>
      <c r="D1296" s="15" t="s">
        <v>96</v>
      </c>
      <c r="E1296" s="164" t="s">
        <v>1537</v>
      </c>
      <c r="F1296" s="142" t="s">
        <v>27</v>
      </c>
      <c r="G1296" s="145" t="s">
        <v>280</v>
      </c>
      <c r="H1296" s="16">
        <v>150000</v>
      </c>
      <c r="I1296" s="413">
        <v>0</v>
      </c>
      <c r="J1296" s="16">
        <v>0</v>
      </c>
      <c r="L1296" s="191"/>
      <c r="M1296" s="191"/>
    </row>
    <row r="1297" spans="1:14">
      <c r="A1297" s="191" t="s">
        <v>95</v>
      </c>
      <c r="B1297" s="13" t="s">
        <v>37</v>
      </c>
      <c r="C1297" s="487" t="s">
        <v>38</v>
      </c>
      <c r="D1297" s="15" t="s">
        <v>96</v>
      </c>
      <c r="E1297" s="164" t="s">
        <v>1537</v>
      </c>
      <c r="F1297" s="142" t="s">
        <v>27</v>
      </c>
      <c r="G1297" s="145" t="s">
        <v>280</v>
      </c>
      <c r="H1297" s="16">
        <v>241000</v>
      </c>
      <c r="I1297" s="413">
        <v>241000</v>
      </c>
      <c r="J1297" s="143">
        <v>180750</v>
      </c>
      <c r="L1297" s="191"/>
      <c r="M1297" s="191"/>
    </row>
    <row r="1298" spans="1:14">
      <c r="A1298" s="191" t="s">
        <v>95</v>
      </c>
      <c r="B1298" s="13" t="s">
        <v>98</v>
      </c>
      <c r="C1298" s="487" t="s">
        <v>99</v>
      </c>
      <c r="D1298" s="15" t="s">
        <v>96</v>
      </c>
      <c r="E1298" s="164" t="s">
        <v>1537</v>
      </c>
      <c r="F1298" s="142" t="s">
        <v>27</v>
      </c>
      <c r="G1298" s="145" t="s">
        <v>280</v>
      </c>
      <c r="H1298" s="16">
        <v>23000</v>
      </c>
      <c r="I1298" s="413">
        <v>0</v>
      </c>
      <c r="J1298" s="143">
        <v>0</v>
      </c>
      <c r="L1298" s="191"/>
      <c r="M1298" s="191"/>
    </row>
    <row r="1299" spans="1:14">
      <c r="A1299" s="191" t="s">
        <v>95</v>
      </c>
      <c r="B1299" s="13" t="s">
        <v>104</v>
      </c>
      <c r="C1299" s="487" t="s">
        <v>105</v>
      </c>
      <c r="D1299" s="15" t="s">
        <v>96</v>
      </c>
      <c r="E1299" s="164" t="s">
        <v>1537</v>
      </c>
      <c r="F1299" s="142" t="s">
        <v>27</v>
      </c>
      <c r="G1299" s="145" t="s">
        <v>280</v>
      </c>
      <c r="H1299" s="16">
        <v>150000</v>
      </c>
      <c r="I1299" s="413">
        <v>0</v>
      </c>
      <c r="J1299" s="143">
        <v>0</v>
      </c>
      <c r="L1299" s="191"/>
      <c r="M1299" s="191"/>
    </row>
    <row r="1300" spans="1:14">
      <c r="A1300" s="191" t="s">
        <v>95</v>
      </c>
      <c r="B1300" s="13" t="s">
        <v>240</v>
      </c>
      <c r="C1300" s="486" t="s">
        <v>332</v>
      </c>
      <c r="G1300" s="145"/>
      <c r="H1300" s="25">
        <f>SUM(H1283:H1299)</f>
        <v>6900000</v>
      </c>
      <c r="I1300" s="414">
        <f>SUM(I1283:I1299)</f>
        <v>6900000</v>
      </c>
      <c r="J1300" s="146">
        <f>SUM(J1283:J1299)</f>
        <v>2587500</v>
      </c>
      <c r="K1300" s="152"/>
      <c r="L1300" s="191"/>
      <c r="M1300" s="191"/>
    </row>
    <row r="1301" spans="1:14">
      <c r="A1301" s="191" t="s">
        <v>81</v>
      </c>
      <c r="B1301" s="13" t="s">
        <v>240</v>
      </c>
      <c r="C1301" s="485" t="s">
        <v>86</v>
      </c>
      <c r="G1301" s="145"/>
      <c r="L1301" s="191"/>
      <c r="M1301" s="191"/>
    </row>
    <row r="1302" spans="1:14">
      <c r="A1302" s="191" t="s">
        <v>81</v>
      </c>
      <c r="B1302" s="13" t="s">
        <v>24</v>
      </c>
      <c r="C1302" s="486" t="s">
        <v>306</v>
      </c>
      <c r="D1302" s="119" t="s">
        <v>1</v>
      </c>
      <c r="E1302" s="164" t="s">
        <v>1537</v>
      </c>
      <c r="F1302" s="142" t="s">
        <v>27</v>
      </c>
      <c r="G1302" s="145" t="s">
        <v>280</v>
      </c>
      <c r="H1302" s="25">
        <v>296307470</v>
      </c>
      <c r="I1302" s="414">
        <v>262219000</v>
      </c>
      <c r="J1302" s="146">
        <v>166299577</v>
      </c>
      <c r="L1302" s="191"/>
      <c r="M1302" s="191"/>
    </row>
    <row r="1303" spans="1:14">
      <c r="A1303" s="191" t="s">
        <v>81</v>
      </c>
      <c r="B1303" s="13" t="s">
        <v>25</v>
      </c>
      <c r="C1303" s="487" t="s">
        <v>60</v>
      </c>
      <c r="D1303" s="15" t="s">
        <v>29</v>
      </c>
      <c r="E1303" s="164" t="s">
        <v>1537</v>
      </c>
      <c r="F1303" s="142" t="s">
        <v>27</v>
      </c>
      <c r="G1303" s="145" t="s">
        <v>280</v>
      </c>
      <c r="H1303" s="16">
        <v>150000</v>
      </c>
      <c r="I1303" s="413">
        <v>200000</v>
      </c>
      <c r="J1303" s="143">
        <v>150000</v>
      </c>
      <c r="L1303" s="191"/>
      <c r="M1303" s="191"/>
    </row>
    <row r="1304" spans="1:14">
      <c r="A1304" s="191" t="s">
        <v>81</v>
      </c>
      <c r="B1304" s="13" t="s">
        <v>2</v>
      </c>
      <c r="C1304" s="487" t="s">
        <v>62</v>
      </c>
      <c r="D1304" s="15" t="s">
        <v>29</v>
      </c>
      <c r="E1304" s="164" t="s">
        <v>1537</v>
      </c>
      <c r="F1304" s="142" t="s">
        <v>27</v>
      </c>
      <c r="G1304" s="145" t="s">
        <v>280</v>
      </c>
      <c r="H1304" s="16">
        <v>150000</v>
      </c>
      <c r="I1304" s="413">
        <v>150000</v>
      </c>
      <c r="J1304" s="143">
        <v>112500</v>
      </c>
      <c r="L1304" s="191"/>
      <c r="M1304" s="191"/>
    </row>
    <row r="1305" spans="1:14">
      <c r="A1305" s="191" t="s">
        <v>81</v>
      </c>
      <c r="B1305" s="13" t="s">
        <v>3</v>
      </c>
      <c r="C1305" s="487" t="s">
        <v>4</v>
      </c>
      <c r="D1305" s="15" t="s">
        <v>29</v>
      </c>
      <c r="E1305" s="164" t="s">
        <v>1537</v>
      </c>
      <c r="F1305" s="142" t="s">
        <v>27</v>
      </c>
      <c r="G1305" s="145" t="s">
        <v>280</v>
      </c>
      <c r="H1305" s="16">
        <v>1550000</v>
      </c>
      <c r="I1305" s="413">
        <v>1400000</v>
      </c>
      <c r="J1305" s="143">
        <v>1050000</v>
      </c>
      <c r="L1305" s="191"/>
      <c r="M1305" s="191"/>
    </row>
    <row r="1306" spans="1:14">
      <c r="A1306" s="191" t="s">
        <v>81</v>
      </c>
      <c r="B1306" s="13" t="s">
        <v>74</v>
      </c>
      <c r="C1306" s="487" t="s">
        <v>75</v>
      </c>
      <c r="D1306" s="15" t="s">
        <v>29</v>
      </c>
      <c r="E1306" s="164" t="s">
        <v>1537</v>
      </c>
      <c r="F1306" s="142" t="s">
        <v>27</v>
      </c>
      <c r="G1306" s="145" t="s">
        <v>280</v>
      </c>
      <c r="H1306" s="16">
        <v>1210000</v>
      </c>
      <c r="I1306" s="413">
        <v>210000</v>
      </c>
      <c r="J1306" s="143">
        <v>157500</v>
      </c>
      <c r="L1306" s="191"/>
      <c r="M1306" s="191"/>
    </row>
    <row r="1307" spans="1:14">
      <c r="A1307" s="191" t="s">
        <v>81</v>
      </c>
      <c r="B1307" s="13" t="s">
        <v>34</v>
      </c>
      <c r="C1307" s="487" t="s">
        <v>823</v>
      </c>
      <c r="D1307" s="15" t="s">
        <v>29</v>
      </c>
      <c r="E1307" s="164" t="s">
        <v>1537</v>
      </c>
      <c r="F1307" s="142" t="s">
        <v>27</v>
      </c>
      <c r="G1307" s="145" t="s">
        <v>280</v>
      </c>
      <c r="H1307" s="16">
        <v>150000</v>
      </c>
      <c r="I1307" s="413">
        <v>150000</v>
      </c>
      <c r="J1307" s="143">
        <v>112500</v>
      </c>
      <c r="L1307" s="191"/>
      <c r="M1307" s="191"/>
    </row>
    <row r="1308" spans="1:14">
      <c r="A1308" s="191" t="s">
        <v>81</v>
      </c>
      <c r="B1308" s="13" t="s">
        <v>9</v>
      </c>
      <c r="C1308" s="487" t="s">
        <v>10</v>
      </c>
      <c r="D1308" s="15" t="s">
        <v>29</v>
      </c>
      <c r="E1308" s="164" t="s">
        <v>1537</v>
      </c>
      <c r="F1308" s="142" t="s">
        <v>27</v>
      </c>
      <c r="G1308" s="145" t="s">
        <v>280</v>
      </c>
      <c r="H1308" s="16">
        <v>3000000</v>
      </c>
      <c r="I1308" s="413">
        <v>3000000</v>
      </c>
      <c r="J1308" s="143">
        <v>0</v>
      </c>
      <c r="L1308" s="191"/>
      <c r="M1308" s="191"/>
    </row>
    <row r="1309" spans="1:14">
      <c r="A1309" s="191" t="s">
        <v>81</v>
      </c>
      <c r="B1309" s="13" t="s">
        <v>11</v>
      </c>
      <c r="C1309" s="487" t="s">
        <v>12</v>
      </c>
      <c r="D1309" s="15" t="s">
        <v>29</v>
      </c>
      <c r="E1309" s="164" t="s">
        <v>1537</v>
      </c>
      <c r="F1309" s="142" t="s">
        <v>27</v>
      </c>
      <c r="G1309" s="145" t="s">
        <v>280</v>
      </c>
      <c r="H1309" s="16">
        <v>2000000</v>
      </c>
      <c r="I1309" s="413">
        <v>2000000</v>
      </c>
      <c r="J1309" s="143">
        <v>0</v>
      </c>
      <c r="L1309" s="191"/>
      <c r="M1309" s="191"/>
    </row>
    <row r="1310" spans="1:14">
      <c r="A1310" s="191" t="s">
        <v>81</v>
      </c>
      <c r="B1310" s="13" t="s">
        <v>82</v>
      </c>
      <c r="C1310" s="487" t="s">
        <v>83</v>
      </c>
      <c r="D1310" s="15" t="s">
        <v>29</v>
      </c>
      <c r="E1310" s="164" t="s">
        <v>1537</v>
      </c>
      <c r="F1310" s="142" t="s">
        <v>27</v>
      </c>
      <c r="G1310" s="145" t="s">
        <v>280</v>
      </c>
      <c r="H1310" s="16">
        <v>3000000</v>
      </c>
      <c r="I1310" s="413">
        <v>3000000</v>
      </c>
      <c r="J1310" s="143">
        <v>0</v>
      </c>
      <c r="L1310" s="191"/>
      <c r="M1310" s="191"/>
    </row>
    <row r="1311" spans="1:14">
      <c r="A1311" s="191" t="s">
        <v>81</v>
      </c>
      <c r="B1311" s="13" t="s">
        <v>15</v>
      </c>
      <c r="C1311" s="487" t="s">
        <v>486</v>
      </c>
      <c r="D1311" s="15" t="s">
        <v>29</v>
      </c>
      <c r="E1311" s="164" t="s">
        <v>1537</v>
      </c>
      <c r="F1311" s="142" t="s">
        <v>27</v>
      </c>
      <c r="G1311" s="145" t="s">
        <v>280</v>
      </c>
      <c r="H1311" s="16">
        <v>80000</v>
      </c>
      <c r="I1311" s="413">
        <v>130000</v>
      </c>
      <c r="J1311" s="143">
        <v>97500</v>
      </c>
      <c r="L1311" s="191"/>
      <c r="M1311" s="191"/>
    </row>
    <row r="1312" spans="1:14" s="14" customFormat="1">
      <c r="A1312" s="191" t="s">
        <v>81</v>
      </c>
      <c r="B1312" s="13" t="s">
        <v>19</v>
      </c>
      <c r="C1312" s="487" t="s">
        <v>20</v>
      </c>
      <c r="D1312" s="15" t="s">
        <v>29</v>
      </c>
      <c r="E1312" s="164" t="s">
        <v>1537</v>
      </c>
      <c r="F1312" s="142" t="s">
        <v>27</v>
      </c>
      <c r="G1312" s="145" t="s">
        <v>280</v>
      </c>
      <c r="H1312" s="16">
        <v>10000</v>
      </c>
      <c r="I1312" s="413">
        <v>10000</v>
      </c>
      <c r="J1312" s="143">
        <v>7500</v>
      </c>
      <c r="K1312" s="144"/>
      <c r="L1312" s="191"/>
      <c r="M1312" s="191"/>
      <c r="N1312" s="13"/>
    </row>
    <row r="1313" spans="1:14">
      <c r="A1313" s="191" t="s">
        <v>81</v>
      </c>
      <c r="B1313" s="13" t="s">
        <v>22</v>
      </c>
      <c r="C1313" s="487" t="s">
        <v>23</v>
      </c>
      <c r="D1313" s="15" t="s">
        <v>29</v>
      </c>
      <c r="E1313" s="164" t="s">
        <v>1537</v>
      </c>
      <c r="F1313" s="142" t="s">
        <v>27</v>
      </c>
      <c r="G1313" s="145" t="s">
        <v>280</v>
      </c>
      <c r="H1313" s="16">
        <v>2000000</v>
      </c>
      <c r="I1313" s="413">
        <v>2000000</v>
      </c>
      <c r="J1313" s="143">
        <v>0</v>
      </c>
      <c r="L1313" s="191"/>
      <c r="M1313" s="191"/>
    </row>
    <row r="1314" spans="1:14">
      <c r="A1314" s="191" t="s">
        <v>81</v>
      </c>
      <c r="B1314" s="13" t="s">
        <v>37</v>
      </c>
      <c r="C1314" s="487" t="s">
        <v>38</v>
      </c>
      <c r="D1314" s="15" t="s">
        <v>29</v>
      </c>
      <c r="E1314" s="164" t="s">
        <v>1537</v>
      </c>
      <c r="F1314" s="142" t="s">
        <v>27</v>
      </c>
      <c r="G1314" s="145" t="s">
        <v>280</v>
      </c>
      <c r="H1314" s="16">
        <v>100000</v>
      </c>
      <c r="I1314" s="413">
        <v>150000</v>
      </c>
      <c r="J1314" s="143">
        <v>112500</v>
      </c>
      <c r="L1314" s="191"/>
      <c r="M1314" s="191"/>
    </row>
    <row r="1315" spans="1:14" s="14" customFormat="1">
      <c r="A1315" s="191" t="s">
        <v>81</v>
      </c>
      <c r="B1315" s="13" t="s">
        <v>84</v>
      </c>
      <c r="C1315" s="487" t="s">
        <v>85</v>
      </c>
      <c r="D1315" s="15" t="s">
        <v>29</v>
      </c>
      <c r="E1315" s="164" t="s">
        <v>1537</v>
      </c>
      <c r="F1315" s="142" t="s">
        <v>27</v>
      </c>
      <c r="G1315" s="145" t="s">
        <v>280</v>
      </c>
      <c r="H1315" s="16">
        <v>14000000</v>
      </c>
      <c r="I1315" s="413">
        <v>14000000</v>
      </c>
      <c r="J1315" s="143">
        <v>0</v>
      </c>
      <c r="K1315" s="144"/>
      <c r="L1315" s="191"/>
      <c r="M1315" s="191"/>
      <c r="N1315" s="13"/>
    </row>
    <row r="1316" spans="1:14">
      <c r="A1316" s="191" t="s">
        <v>81</v>
      </c>
      <c r="B1316" s="13" t="s">
        <v>240</v>
      </c>
      <c r="C1316" s="486" t="s">
        <v>332</v>
      </c>
      <c r="G1316" s="145"/>
      <c r="H1316" s="25">
        <f>SUM(H1303:H1315)</f>
        <v>27400000</v>
      </c>
      <c r="I1316" s="414">
        <f>SUM(I1303:I1315)</f>
        <v>26400000</v>
      </c>
      <c r="J1316" s="146">
        <f>SUM(J1303:J1315)</f>
        <v>1800000</v>
      </c>
      <c r="K1316" s="152"/>
      <c r="L1316" s="191"/>
      <c r="M1316" s="191"/>
    </row>
    <row r="1317" spans="1:14">
      <c r="A1317" s="191" t="s">
        <v>544</v>
      </c>
      <c r="B1317" s="13" t="s">
        <v>240</v>
      </c>
      <c r="C1317" s="485" t="s">
        <v>543</v>
      </c>
      <c r="G1317" s="145"/>
      <c r="L1317" s="191"/>
      <c r="M1317" s="191"/>
    </row>
    <row r="1318" spans="1:14">
      <c r="A1318" s="191" t="s">
        <v>544</v>
      </c>
      <c r="B1318" s="13" t="s">
        <v>25</v>
      </c>
      <c r="C1318" s="487" t="s">
        <v>60</v>
      </c>
      <c r="D1318" s="15">
        <v>70950</v>
      </c>
      <c r="E1318" s="164" t="s">
        <v>1537</v>
      </c>
      <c r="F1318" s="142" t="s">
        <v>376</v>
      </c>
      <c r="G1318" s="145" t="s">
        <v>280</v>
      </c>
      <c r="H1318" s="16">
        <v>35500</v>
      </c>
      <c r="I1318" s="413">
        <v>35500</v>
      </c>
      <c r="J1318" s="153">
        <v>26625</v>
      </c>
      <c r="L1318" s="191"/>
      <c r="M1318" s="191"/>
    </row>
    <row r="1319" spans="1:14">
      <c r="A1319" s="191" t="s">
        <v>544</v>
      </c>
      <c r="B1319" s="13" t="s">
        <v>3</v>
      </c>
      <c r="C1319" s="487" t="s">
        <v>4</v>
      </c>
      <c r="D1319" s="15">
        <v>70950</v>
      </c>
      <c r="E1319" s="164" t="s">
        <v>1537</v>
      </c>
      <c r="F1319" s="142" t="s">
        <v>376</v>
      </c>
      <c r="G1319" s="145" t="s">
        <v>280</v>
      </c>
      <c r="H1319" s="16">
        <v>75000</v>
      </c>
      <c r="I1319" s="413">
        <v>75000</v>
      </c>
      <c r="J1319" s="153">
        <v>3750</v>
      </c>
      <c r="L1319" s="191"/>
      <c r="M1319" s="191"/>
    </row>
    <row r="1320" spans="1:14">
      <c r="A1320" s="191" t="s">
        <v>544</v>
      </c>
      <c r="B1320" s="13" t="s">
        <v>88</v>
      </c>
      <c r="C1320" s="487" t="s">
        <v>89</v>
      </c>
      <c r="D1320" s="15">
        <v>70950</v>
      </c>
      <c r="E1320" s="164" t="s">
        <v>1537</v>
      </c>
      <c r="F1320" s="142" t="s">
        <v>376</v>
      </c>
      <c r="G1320" s="145" t="s">
        <v>280</v>
      </c>
      <c r="H1320" s="16">
        <v>700000</v>
      </c>
      <c r="I1320" s="413">
        <v>700000</v>
      </c>
      <c r="J1320" s="153">
        <v>525000</v>
      </c>
      <c r="L1320" s="191"/>
      <c r="M1320" s="191"/>
    </row>
    <row r="1321" spans="1:14">
      <c r="A1321" s="191" t="s">
        <v>544</v>
      </c>
      <c r="B1321" s="13" t="s">
        <v>32</v>
      </c>
      <c r="C1321" s="487" t="s">
        <v>33</v>
      </c>
      <c r="D1321" s="15">
        <v>70950</v>
      </c>
      <c r="E1321" s="164" t="s">
        <v>1537</v>
      </c>
      <c r="F1321" s="142" t="s">
        <v>376</v>
      </c>
      <c r="G1321" s="145" t="s">
        <v>280</v>
      </c>
      <c r="H1321" s="16">
        <v>10000</v>
      </c>
      <c r="I1321" s="413">
        <v>10000</v>
      </c>
      <c r="J1321" s="153">
        <v>56250</v>
      </c>
      <c r="L1321" s="191"/>
      <c r="M1321" s="191"/>
    </row>
    <row r="1322" spans="1:14">
      <c r="A1322" s="191" t="s">
        <v>544</v>
      </c>
      <c r="B1322" s="13" t="s">
        <v>7</v>
      </c>
      <c r="C1322" s="487" t="s">
        <v>8</v>
      </c>
      <c r="D1322" s="15">
        <v>70950</v>
      </c>
      <c r="E1322" s="164" t="s">
        <v>1537</v>
      </c>
      <c r="F1322" s="142" t="s">
        <v>376</v>
      </c>
      <c r="G1322" s="145" t="s">
        <v>280</v>
      </c>
      <c r="H1322" s="16">
        <v>15000</v>
      </c>
      <c r="I1322" s="413">
        <v>15000</v>
      </c>
      <c r="J1322" s="153">
        <v>7500</v>
      </c>
      <c r="L1322" s="191"/>
      <c r="M1322" s="191"/>
    </row>
    <row r="1323" spans="1:14">
      <c r="A1323" s="191" t="s">
        <v>544</v>
      </c>
      <c r="B1323" s="13" t="s">
        <v>9</v>
      </c>
      <c r="C1323" s="487" t="s">
        <v>10</v>
      </c>
      <c r="D1323" s="15">
        <v>70950</v>
      </c>
      <c r="E1323" s="164" t="s">
        <v>1537</v>
      </c>
      <c r="F1323" s="142" t="s">
        <v>376</v>
      </c>
      <c r="G1323" s="145" t="s">
        <v>280</v>
      </c>
      <c r="H1323" s="16">
        <v>5000</v>
      </c>
      <c r="I1323" s="413">
        <v>5000</v>
      </c>
      <c r="J1323" s="153">
        <v>11250</v>
      </c>
      <c r="L1323" s="191"/>
      <c r="M1323" s="191"/>
    </row>
    <row r="1324" spans="1:14">
      <c r="A1324" s="191" t="s">
        <v>544</v>
      </c>
      <c r="B1324" s="13" t="s">
        <v>47</v>
      </c>
      <c r="C1324" s="487" t="s">
        <v>65</v>
      </c>
      <c r="D1324" s="15">
        <v>70950</v>
      </c>
      <c r="E1324" s="164" t="s">
        <v>1537</v>
      </c>
      <c r="F1324" s="142" t="s">
        <v>376</v>
      </c>
      <c r="G1324" s="145" t="s">
        <v>280</v>
      </c>
      <c r="H1324" s="16">
        <v>27500</v>
      </c>
      <c r="I1324" s="413">
        <v>27500</v>
      </c>
      <c r="J1324" s="153">
        <v>20625</v>
      </c>
      <c r="L1324" s="191"/>
      <c r="M1324" s="191"/>
    </row>
    <row r="1325" spans="1:14">
      <c r="A1325" s="191" t="s">
        <v>544</v>
      </c>
      <c r="B1325" s="13" t="s">
        <v>19</v>
      </c>
      <c r="C1325" s="487" t="s">
        <v>20</v>
      </c>
      <c r="D1325" s="15">
        <v>70950</v>
      </c>
      <c r="E1325" s="164" t="s">
        <v>1537</v>
      </c>
      <c r="F1325" s="142" t="s">
        <v>376</v>
      </c>
      <c r="G1325" s="145" t="s">
        <v>280</v>
      </c>
      <c r="H1325" s="16">
        <v>2000</v>
      </c>
      <c r="I1325" s="413">
        <v>2000</v>
      </c>
      <c r="J1325" s="153">
        <v>1500</v>
      </c>
      <c r="L1325" s="191"/>
      <c r="M1325" s="191"/>
    </row>
    <row r="1326" spans="1:14">
      <c r="A1326" s="191" t="s">
        <v>544</v>
      </c>
      <c r="B1326" s="13" t="s">
        <v>37</v>
      </c>
      <c r="C1326" s="487" t="s">
        <v>38</v>
      </c>
      <c r="D1326" s="15">
        <v>70950</v>
      </c>
      <c r="E1326" s="164" t="s">
        <v>1537</v>
      </c>
      <c r="F1326" s="142" t="s">
        <v>376</v>
      </c>
      <c r="G1326" s="145" t="s">
        <v>280</v>
      </c>
      <c r="H1326" s="16">
        <v>30000</v>
      </c>
      <c r="I1326" s="413">
        <v>30000</v>
      </c>
      <c r="J1326" s="153">
        <v>22500</v>
      </c>
      <c r="L1326" s="191"/>
      <c r="M1326" s="191"/>
    </row>
    <row r="1327" spans="1:14">
      <c r="A1327" s="191" t="s">
        <v>544</v>
      </c>
      <c r="B1327" s="13" t="s">
        <v>240</v>
      </c>
      <c r="C1327" s="486" t="s">
        <v>332</v>
      </c>
      <c r="G1327" s="145"/>
      <c r="H1327" s="25">
        <f>SUM(H1318:H1326)</f>
        <v>900000</v>
      </c>
      <c r="I1327" s="414">
        <f>SUM(I1318:I1326)</f>
        <v>900000</v>
      </c>
      <c r="J1327" s="25">
        <f>SUM(J1318:J1326)</f>
        <v>675000</v>
      </c>
      <c r="L1327" s="191"/>
      <c r="M1327" s="191"/>
    </row>
    <row r="1328" spans="1:14">
      <c r="A1328" s="191" t="s">
        <v>91</v>
      </c>
      <c r="B1328" s="13" t="s">
        <v>240</v>
      </c>
      <c r="C1328" s="485" t="s">
        <v>94</v>
      </c>
      <c r="G1328" s="145"/>
      <c r="L1328" s="191"/>
      <c r="M1328" s="191"/>
    </row>
    <row r="1329" spans="1:14" s="14" customFormat="1">
      <c r="A1329" s="191" t="s">
        <v>91</v>
      </c>
      <c r="B1329" s="13" t="s">
        <v>24</v>
      </c>
      <c r="C1329" s="486" t="s">
        <v>306</v>
      </c>
      <c r="D1329" s="119" t="s">
        <v>1</v>
      </c>
      <c r="E1329" s="164" t="s">
        <v>1537</v>
      </c>
      <c r="F1329" s="142" t="s">
        <v>27</v>
      </c>
      <c r="G1329" s="145" t="s">
        <v>280</v>
      </c>
      <c r="H1329" s="25">
        <v>27355040</v>
      </c>
      <c r="I1329" s="414">
        <v>24208000</v>
      </c>
      <c r="J1329" s="146">
        <v>17634536</v>
      </c>
      <c r="K1329" s="144"/>
      <c r="L1329" s="191"/>
      <c r="M1329" s="191"/>
      <c r="N1329" s="13"/>
    </row>
    <row r="1330" spans="1:14">
      <c r="A1330" s="191" t="s">
        <v>91</v>
      </c>
      <c r="B1330" s="13" t="s">
        <v>25</v>
      </c>
      <c r="C1330" s="487" t="s">
        <v>60</v>
      </c>
      <c r="D1330" s="15" t="s">
        <v>92</v>
      </c>
      <c r="E1330" s="164" t="s">
        <v>1537</v>
      </c>
      <c r="F1330" s="142" t="s">
        <v>27</v>
      </c>
      <c r="G1330" s="145" t="s">
        <v>280</v>
      </c>
      <c r="H1330" s="16">
        <v>604000</v>
      </c>
      <c r="I1330" s="413">
        <v>604000</v>
      </c>
      <c r="J1330" s="143">
        <v>453000</v>
      </c>
      <c r="L1330" s="191"/>
      <c r="M1330" s="191"/>
    </row>
    <row r="1331" spans="1:14">
      <c r="A1331" s="191" t="s">
        <v>91</v>
      </c>
      <c r="B1331" s="13" t="s">
        <v>3</v>
      </c>
      <c r="C1331" s="487" t="s">
        <v>4</v>
      </c>
      <c r="D1331" s="15" t="s">
        <v>92</v>
      </c>
      <c r="E1331" s="164" t="s">
        <v>1537</v>
      </c>
      <c r="F1331" s="142" t="s">
        <v>27</v>
      </c>
      <c r="G1331" s="145" t="s">
        <v>280</v>
      </c>
      <c r="H1331" s="16">
        <v>505000</v>
      </c>
      <c r="I1331" s="413">
        <v>500000</v>
      </c>
      <c r="J1331" s="143">
        <v>375000</v>
      </c>
      <c r="L1331" s="191"/>
      <c r="M1331" s="191"/>
    </row>
    <row r="1332" spans="1:14">
      <c r="A1332" s="191" t="s">
        <v>91</v>
      </c>
      <c r="B1332" s="13" t="s">
        <v>52</v>
      </c>
      <c r="C1332" s="487" t="s">
        <v>53</v>
      </c>
      <c r="D1332" s="15" t="s">
        <v>92</v>
      </c>
      <c r="E1332" s="164" t="s">
        <v>1537</v>
      </c>
      <c r="F1332" s="142" t="s">
        <v>27</v>
      </c>
      <c r="G1332" s="145" t="s">
        <v>280</v>
      </c>
      <c r="H1332" s="16">
        <v>100000000</v>
      </c>
      <c r="I1332" s="413">
        <v>100000000</v>
      </c>
      <c r="J1332" s="143">
        <v>70932204</v>
      </c>
      <c r="L1332" s="191"/>
      <c r="M1332" s="191"/>
    </row>
    <row r="1333" spans="1:14">
      <c r="A1333" s="191" t="s">
        <v>91</v>
      </c>
      <c r="B1333" s="13" t="s">
        <v>74</v>
      </c>
      <c r="C1333" s="487" t="s">
        <v>75</v>
      </c>
      <c r="D1333" s="15" t="s">
        <v>92</v>
      </c>
      <c r="E1333" s="164" t="s">
        <v>1537</v>
      </c>
      <c r="F1333" s="142" t="s">
        <v>27</v>
      </c>
      <c r="G1333" s="145" t="s">
        <v>280</v>
      </c>
      <c r="H1333" s="16">
        <v>188500</v>
      </c>
      <c r="I1333" s="413">
        <v>188500</v>
      </c>
      <c r="J1333" s="143">
        <v>141375</v>
      </c>
      <c r="L1333" s="191"/>
      <c r="M1333" s="191"/>
    </row>
    <row r="1334" spans="1:14">
      <c r="A1334" s="191" t="s">
        <v>91</v>
      </c>
      <c r="B1334" s="13" t="s">
        <v>32</v>
      </c>
      <c r="C1334" s="487" t="s">
        <v>33</v>
      </c>
      <c r="D1334" s="15" t="s">
        <v>92</v>
      </c>
      <c r="E1334" s="164" t="s">
        <v>1537</v>
      </c>
      <c r="F1334" s="142" t="s">
        <v>27</v>
      </c>
      <c r="G1334" s="145" t="s">
        <v>280</v>
      </c>
      <c r="H1334" s="16">
        <v>350000</v>
      </c>
      <c r="I1334" s="413">
        <v>150000</v>
      </c>
      <c r="J1334" s="143">
        <v>112500</v>
      </c>
      <c r="L1334" s="191"/>
      <c r="M1334" s="191"/>
    </row>
    <row r="1335" spans="1:14">
      <c r="A1335" s="191" t="s">
        <v>91</v>
      </c>
      <c r="B1335" s="13" t="s">
        <v>63</v>
      </c>
      <c r="C1335" s="487" t="s">
        <v>78</v>
      </c>
      <c r="D1335" s="15" t="s">
        <v>92</v>
      </c>
      <c r="E1335" s="164" t="s">
        <v>1537</v>
      </c>
      <c r="F1335" s="142" t="s">
        <v>27</v>
      </c>
      <c r="G1335" s="145" t="s">
        <v>280</v>
      </c>
      <c r="H1335" s="16">
        <v>50000</v>
      </c>
      <c r="I1335" s="413">
        <v>50000</v>
      </c>
      <c r="J1335" s="143">
        <v>37500</v>
      </c>
      <c r="L1335" s="191"/>
      <c r="M1335" s="191"/>
    </row>
    <row r="1336" spans="1:14">
      <c r="A1336" s="191" t="s">
        <v>91</v>
      </c>
      <c r="B1336" s="13" t="s">
        <v>9</v>
      </c>
      <c r="C1336" s="487" t="s">
        <v>10</v>
      </c>
      <c r="D1336" s="15" t="s">
        <v>92</v>
      </c>
      <c r="E1336" s="164" t="s">
        <v>1537</v>
      </c>
      <c r="F1336" s="142" t="s">
        <v>27</v>
      </c>
      <c r="G1336" s="145" t="s">
        <v>280</v>
      </c>
      <c r="H1336" s="16">
        <v>50000</v>
      </c>
      <c r="I1336" s="413">
        <v>50000</v>
      </c>
      <c r="J1336" s="143">
        <v>37500</v>
      </c>
      <c r="L1336" s="191"/>
      <c r="M1336" s="191"/>
    </row>
    <row r="1337" spans="1:14">
      <c r="A1337" s="191" t="s">
        <v>91</v>
      </c>
      <c r="B1337" s="13" t="s">
        <v>15</v>
      </c>
      <c r="C1337" s="487" t="s">
        <v>486</v>
      </c>
      <c r="D1337" s="15" t="s">
        <v>92</v>
      </c>
      <c r="E1337" s="164" t="s">
        <v>1537</v>
      </c>
      <c r="F1337" s="142" t="s">
        <v>27</v>
      </c>
      <c r="G1337" s="145" t="s">
        <v>280</v>
      </c>
      <c r="H1337" s="16">
        <v>322500</v>
      </c>
      <c r="I1337" s="413">
        <v>322500</v>
      </c>
      <c r="J1337" s="143">
        <v>241875</v>
      </c>
      <c r="L1337" s="191"/>
      <c r="M1337" s="191"/>
    </row>
    <row r="1338" spans="1:14">
      <c r="A1338" s="191" t="s">
        <v>91</v>
      </c>
      <c r="B1338" s="13" t="s">
        <v>19</v>
      </c>
      <c r="C1338" s="487" t="s">
        <v>20</v>
      </c>
      <c r="D1338" s="15" t="s">
        <v>92</v>
      </c>
      <c r="E1338" s="164" t="s">
        <v>1537</v>
      </c>
      <c r="F1338" s="142" t="s">
        <v>27</v>
      </c>
      <c r="G1338" s="145" t="s">
        <v>280</v>
      </c>
      <c r="H1338" s="16">
        <v>15000</v>
      </c>
      <c r="I1338" s="413">
        <v>15000</v>
      </c>
      <c r="J1338" s="143">
        <v>11250</v>
      </c>
      <c r="L1338" s="191"/>
      <c r="M1338" s="191"/>
    </row>
    <row r="1339" spans="1:14">
      <c r="A1339" s="191" t="s">
        <v>91</v>
      </c>
      <c r="B1339" s="13" t="s">
        <v>37</v>
      </c>
      <c r="C1339" s="487" t="s">
        <v>38</v>
      </c>
      <c r="D1339" s="15" t="s">
        <v>92</v>
      </c>
      <c r="E1339" s="164" t="s">
        <v>1537</v>
      </c>
      <c r="F1339" s="142" t="s">
        <v>27</v>
      </c>
      <c r="G1339" s="145" t="s">
        <v>280</v>
      </c>
      <c r="H1339" s="16">
        <v>15000</v>
      </c>
      <c r="I1339" s="413">
        <v>220000</v>
      </c>
      <c r="J1339" s="143">
        <v>165000</v>
      </c>
      <c r="L1339" s="191"/>
      <c r="M1339" s="191"/>
    </row>
    <row r="1340" spans="1:14">
      <c r="A1340" s="191" t="s">
        <v>91</v>
      </c>
      <c r="B1340" s="13" t="s">
        <v>54</v>
      </c>
      <c r="C1340" s="487" t="s">
        <v>55</v>
      </c>
      <c r="D1340" s="15" t="s">
        <v>92</v>
      </c>
      <c r="E1340" s="164" t="s">
        <v>1537</v>
      </c>
      <c r="F1340" s="142" t="s">
        <v>27</v>
      </c>
      <c r="G1340" s="145" t="s">
        <v>280</v>
      </c>
      <c r="H1340" s="16">
        <v>47850000</v>
      </c>
      <c r="I1340" s="413">
        <v>23950000</v>
      </c>
      <c r="J1340" s="143">
        <v>16380000</v>
      </c>
      <c r="L1340" s="191"/>
      <c r="M1340" s="191"/>
    </row>
    <row r="1341" spans="1:14">
      <c r="A1341" s="191" t="s">
        <v>91</v>
      </c>
      <c r="B1341" s="13" t="s">
        <v>240</v>
      </c>
      <c r="C1341" s="486" t="s">
        <v>332</v>
      </c>
      <c r="G1341" s="145"/>
      <c r="H1341" s="25">
        <f>SUM(H1330:H1340)</f>
        <v>149950000</v>
      </c>
      <c r="I1341" s="414">
        <f>SUM(I1330:I1340)</f>
        <v>126050000</v>
      </c>
      <c r="J1341" s="146">
        <f>SUM(J1330:J1340)</f>
        <v>88887204</v>
      </c>
      <c r="K1341" s="152"/>
      <c r="L1341" s="191"/>
      <c r="M1341" s="191"/>
    </row>
    <row r="1342" spans="1:14">
      <c r="A1342" s="191" t="s">
        <v>106</v>
      </c>
      <c r="B1342" s="13" t="s">
        <v>240</v>
      </c>
      <c r="C1342" s="485" t="s">
        <v>109</v>
      </c>
      <c r="G1342" s="145"/>
      <c r="L1342" s="191"/>
      <c r="M1342" s="191"/>
    </row>
    <row r="1343" spans="1:14">
      <c r="A1343" s="191" t="s">
        <v>106</v>
      </c>
      <c r="B1343" s="13" t="s">
        <v>24</v>
      </c>
      <c r="C1343" s="486" t="s">
        <v>306</v>
      </c>
      <c r="D1343" s="119" t="s">
        <v>1</v>
      </c>
      <c r="E1343" s="164" t="s">
        <v>1537</v>
      </c>
      <c r="F1343" s="142" t="s">
        <v>27</v>
      </c>
      <c r="G1343" s="145" t="s">
        <v>280</v>
      </c>
      <c r="H1343" s="25">
        <v>2667365000</v>
      </c>
      <c r="I1343" s="414">
        <v>2180500000</v>
      </c>
      <c r="J1343" s="146">
        <v>1582450036</v>
      </c>
      <c r="K1343" s="152"/>
      <c r="L1343" s="191"/>
      <c r="M1343" s="191"/>
    </row>
    <row r="1344" spans="1:14">
      <c r="A1344" s="191" t="s">
        <v>106</v>
      </c>
      <c r="B1344" s="13" t="s">
        <v>25</v>
      </c>
      <c r="C1344" s="487" t="s">
        <v>60</v>
      </c>
      <c r="D1344" s="15" t="s">
        <v>107</v>
      </c>
      <c r="E1344" s="164" t="s">
        <v>1537</v>
      </c>
      <c r="F1344" s="142" t="s">
        <v>27</v>
      </c>
      <c r="G1344" s="145" t="s">
        <v>280</v>
      </c>
      <c r="H1344" s="16">
        <v>1000000</v>
      </c>
      <c r="I1344" s="426">
        <v>1000000</v>
      </c>
      <c r="J1344" s="143">
        <v>500000</v>
      </c>
      <c r="L1344" s="191"/>
      <c r="M1344" s="191"/>
    </row>
    <row r="1345" spans="1:14">
      <c r="A1345" s="191" t="s">
        <v>106</v>
      </c>
      <c r="B1345" s="13" t="s">
        <v>2</v>
      </c>
      <c r="C1345" s="487" t="s">
        <v>62</v>
      </c>
      <c r="D1345" s="15" t="s">
        <v>107</v>
      </c>
      <c r="E1345" s="164" t="s">
        <v>1537</v>
      </c>
      <c r="F1345" s="142" t="s">
        <v>27</v>
      </c>
      <c r="G1345" s="145" t="s">
        <v>280</v>
      </c>
      <c r="H1345" s="16">
        <v>800000</v>
      </c>
      <c r="I1345" s="426">
        <v>8300000</v>
      </c>
      <c r="J1345" s="143">
        <v>0</v>
      </c>
      <c r="L1345" s="191"/>
      <c r="M1345" s="191"/>
    </row>
    <row r="1346" spans="1:14">
      <c r="A1346" s="191" t="s">
        <v>106</v>
      </c>
      <c r="B1346" s="13" t="s">
        <v>69</v>
      </c>
      <c r="C1346" s="487" t="s">
        <v>97</v>
      </c>
      <c r="D1346" s="15" t="s">
        <v>107</v>
      </c>
      <c r="E1346" s="164" t="s">
        <v>1537</v>
      </c>
      <c r="F1346" s="142" t="s">
        <v>27</v>
      </c>
      <c r="G1346" s="145" t="s">
        <v>280</v>
      </c>
      <c r="H1346" s="16">
        <v>40958286.079999998</v>
      </c>
      <c r="I1346" s="426">
        <v>68742000</v>
      </c>
      <c r="J1346" s="143">
        <v>16651814</v>
      </c>
      <c r="L1346" s="191"/>
      <c r="M1346" s="191"/>
    </row>
    <row r="1347" spans="1:14">
      <c r="A1347" s="191" t="s">
        <v>106</v>
      </c>
      <c r="B1347" s="13" t="s">
        <v>3</v>
      </c>
      <c r="C1347" s="487" t="s">
        <v>4</v>
      </c>
      <c r="D1347" s="15" t="s">
        <v>107</v>
      </c>
      <c r="E1347" s="164" t="s">
        <v>1537</v>
      </c>
      <c r="F1347" s="142" t="s">
        <v>27</v>
      </c>
      <c r="G1347" s="145" t="s">
        <v>280</v>
      </c>
      <c r="H1347" s="16">
        <v>1600000</v>
      </c>
      <c r="I1347" s="426">
        <v>1600000</v>
      </c>
      <c r="J1347" s="143">
        <v>1168113</v>
      </c>
      <c r="L1347" s="191"/>
      <c r="M1347" s="191"/>
    </row>
    <row r="1348" spans="1:14">
      <c r="A1348" s="191" t="s">
        <v>106</v>
      </c>
      <c r="B1348" s="13" t="s">
        <v>74</v>
      </c>
      <c r="C1348" s="487" t="s">
        <v>75</v>
      </c>
      <c r="D1348" s="15" t="s">
        <v>107</v>
      </c>
      <c r="E1348" s="164" t="s">
        <v>1537</v>
      </c>
      <c r="F1348" s="142" t="s">
        <v>27</v>
      </c>
      <c r="G1348" s="145" t="s">
        <v>280</v>
      </c>
      <c r="H1348" s="143">
        <v>25625000</v>
      </c>
      <c r="I1348" s="426">
        <v>25625000</v>
      </c>
      <c r="J1348" s="143">
        <v>22354773.5</v>
      </c>
      <c r="L1348" s="191"/>
      <c r="M1348" s="191"/>
    </row>
    <row r="1349" spans="1:14">
      <c r="A1349" s="191" t="s">
        <v>106</v>
      </c>
      <c r="B1349" s="13" t="s">
        <v>32</v>
      </c>
      <c r="C1349" s="487" t="s">
        <v>33</v>
      </c>
      <c r="D1349" s="15" t="s">
        <v>107</v>
      </c>
      <c r="E1349" s="164" t="s">
        <v>1537</v>
      </c>
      <c r="F1349" s="142" t="s">
        <v>27</v>
      </c>
      <c r="G1349" s="145" t="s">
        <v>280</v>
      </c>
      <c r="H1349" s="16">
        <v>250000</v>
      </c>
      <c r="I1349" s="426">
        <v>250000</v>
      </c>
      <c r="J1349" s="143">
        <v>187500</v>
      </c>
      <c r="L1349" s="191"/>
      <c r="M1349" s="191"/>
    </row>
    <row r="1350" spans="1:14">
      <c r="A1350" s="191" t="s">
        <v>106</v>
      </c>
      <c r="B1350" s="13" t="s">
        <v>7</v>
      </c>
      <c r="C1350" s="487" t="s">
        <v>8</v>
      </c>
      <c r="D1350" s="15" t="s">
        <v>107</v>
      </c>
      <c r="E1350" s="164" t="s">
        <v>1537</v>
      </c>
      <c r="F1350" s="142" t="s">
        <v>27</v>
      </c>
      <c r="G1350" s="145" t="s">
        <v>280</v>
      </c>
      <c r="H1350" s="16">
        <v>150000</v>
      </c>
      <c r="I1350" s="426">
        <v>150000</v>
      </c>
      <c r="J1350" s="143">
        <v>112500</v>
      </c>
      <c r="L1350" s="191"/>
      <c r="M1350" s="191"/>
    </row>
    <row r="1351" spans="1:14">
      <c r="A1351" s="191" t="s">
        <v>106</v>
      </c>
      <c r="B1351" s="13" t="s">
        <v>11</v>
      </c>
      <c r="C1351" s="487" t="s">
        <v>12</v>
      </c>
      <c r="D1351" s="15" t="s">
        <v>107</v>
      </c>
      <c r="E1351" s="164" t="s">
        <v>1537</v>
      </c>
      <c r="F1351" s="142" t="s">
        <v>27</v>
      </c>
      <c r="G1351" s="145" t="s">
        <v>280</v>
      </c>
      <c r="H1351" s="16">
        <v>130717000</v>
      </c>
      <c r="I1351" s="426">
        <v>85300000</v>
      </c>
      <c r="J1351" s="143">
        <v>46796300</v>
      </c>
      <c r="L1351" s="191"/>
      <c r="M1351" s="191"/>
    </row>
    <row r="1352" spans="1:14">
      <c r="A1352" s="191" t="s">
        <v>106</v>
      </c>
      <c r="B1352" s="13" t="s">
        <v>13</v>
      </c>
      <c r="C1352" s="487" t="s">
        <v>14</v>
      </c>
      <c r="D1352" s="15" t="s">
        <v>107</v>
      </c>
      <c r="E1352" s="164" t="s">
        <v>1537</v>
      </c>
      <c r="F1352" s="142" t="s">
        <v>27</v>
      </c>
      <c r="G1352" s="145" t="s">
        <v>280</v>
      </c>
      <c r="H1352" s="16">
        <v>0</v>
      </c>
      <c r="I1352" s="426">
        <v>225000</v>
      </c>
      <c r="J1352" s="143">
        <v>168750</v>
      </c>
      <c r="L1352" s="191"/>
      <c r="M1352" s="191"/>
    </row>
    <row r="1353" spans="1:14" s="14" customFormat="1">
      <c r="A1353" s="191" t="s">
        <v>106</v>
      </c>
      <c r="B1353" s="13" t="s">
        <v>108</v>
      </c>
      <c r="C1353" s="487" t="s">
        <v>138</v>
      </c>
      <c r="D1353" s="15" t="s">
        <v>107</v>
      </c>
      <c r="E1353" s="164" t="s">
        <v>1537</v>
      </c>
      <c r="F1353" s="142" t="s">
        <v>27</v>
      </c>
      <c r="G1353" s="145" t="s">
        <v>280</v>
      </c>
      <c r="H1353" s="16">
        <v>225000</v>
      </c>
      <c r="I1353" s="426">
        <v>2000000</v>
      </c>
      <c r="J1353" s="143">
        <v>1500000</v>
      </c>
      <c r="K1353" s="144"/>
      <c r="L1353" s="191"/>
      <c r="M1353" s="191"/>
      <c r="N1353" s="13"/>
    </row>
    <row r="1354" spans="1:14">
      <c r="A1354" s="191" t="s">
        <v>106</v>
      </c>
      <c r="B1354" s="13" t="s">
        <v>41</v>
      </c>
      <c r="C1354" s="487" t="s">
        <v>28</v>
      </c>
      <c r="D1354" s="15" t="s">
        <v>107</v>
      </c>
      <c r="E1354" s="164" t="s">
        <v>1537</v>
      </c>
      <c r="F1354" s="142" t="s">
        <v>27</v>
      </c>
      <c r="G1354" s="145" t="s">
        <v>280</v>
      </c>
      <c r="H1354" s="16">
        <v>10200000</v>
      </c>
      <c r="I1354" s="426">
        <v>0</v>
      </c>
      <c r="J1354" s="143">
        <v>0</v>
      </c>
      <c r="L1354" s="191"/>
      <c r="M1354" s="191"/>
    </row>
    <row r="1355" spans="1:14">
      <c r="A1355" s="191" t="s">
        <v>106</v>
      </c>
      <c r="B1355" s="13" t="s">
        <v>15</v>
      </c>
      <c r="C1355" s="487" t="s">
        <v>486</v>
      </c>
      <c r="D1355" s="15" t="s">
        <v>107</v>
      </c>
      <c r="E1355" s="164" t="s">
        <v>1537</v>
      </c>
      <c r="F1355" s="142" t="s">
        <v>27</v>
      </c>
      <c r="G1355" s="145" t="s">
        <v>280</v>
      </c>
      <c r="H1355" s="16">
        <v>600000</v>
      </c>
      <c r="I1355" s="426">
        <v>600000</v>
      </c>
      <c r="J1355" s="143">
        <v>300000</v>
      </c>
      <c r="L1355" s="191"/>
      <c r="M1355" s="191"/>
    </row>
    <row r="1356" spans="1:14" s="14" customFormat="1">
      <c r="A1356" s="191" t="s">
        <v>106</v>
      </c>
      <c r="B1356" s="13" t="s">
        <v>19</v>
      </c>
      <c r="C1356" s="487" t="s">
        <v>20</v>
      </c>
      <c r="D1356" s="15" t="s">
        <v>107</v>
      </c>
      <c r="E1356" s="164" t="s">
        <v>1537</v>
      </c>
      <c r="F1356" s="142" t="s">
        <v>27</v>
      </c>
      <c r="G1356" s="145" t="s">
        <v>280</v>
      </c>
      <c r="H1356" s="16">
        <v>50000</v>
      </c>
      <c r="I1356" s="426">
        <v>50000</v>
      </c>
      <c r="J1356" s="143">
        <v>37500</v>
      </c>
      <c r="K1356" s="144"/>
      <c r="L1356" s="191"/>
      <c r="M1356" s="191"/>
      <c r="N1356" s="13"/>
    </row>
    <row r="1357" spans="1:14">
      <c r="A1357" s="191" t="s">
        <v>106</v>
      </c>
      <c r="B1357" s="13" t="s">
        <v>22</v>
      </c>
      <c r="C1357" s="487" t="s">
        <v>23</v>
      </c>
      <c r="D1357" s="15" t="s">
        <v>107</v>
      </c>
      <c r="E1357" s="164" t="s">
        <v>1537</v>
      </c>
      <c r="F1357" s="142" t="s">
        <v>27</v>
      </c>
      <c r="G1357" s="145" t="s">
        <v>280</v>
      </c>
      <c r="H1357" s="16">
        <v>625000</v>
      </c>
      <c r="I1357" s="426">
        <v>0</v>
      </c>
      <c r="J1357" s="143">
        <v>0</v>
      </c>
      <c r="L1357" s="191"/>
      <c r="M1357" s="191"/>
    </row>
    <row r="1358" spans="1:14">
      <c r="A1358" s="191" t="s">
        <v>106</v>
      </c>
      <c r="B1358" s="13" t="s">
        <v>37</v>
      </c>
      <c r="C1358" s="487" t="s">
        <v>38</v>
      </c>
      <c r="D1358" s="15" t="s">
        <v>107</v>
      </c>
      <c r="E1358" s="164" t="s">
        <v>1537</v>
      </c>
      <c r="F1358" s="142" t="s">
        <v>27</v>
      </c>
      <c r="G1358" s="145" t="s">
        <v>280</v>
      </c>
      <c r="H1358" s="16">
        <v>700000</v>
      </c>
      <c r="I1358" s="426">
        <v>700000</v>
      </c>
      <c r="J1358" s="143">
        <v>525636</v>
      </c>
      <c r="L1358" s="191"/>
      <c r="M1358" s="191"/>
    </row>
    <row r="1359" spans="1:14">
      <c r="A1359" s="191" t="s">
        <v>106</v>
      </c>
      <c r="B1359" s="13" t="s">
        <v>240</v>
      </c>
      <c r="C1359" s="486" t="s">
        <v>332</v>
      </c>
      <c r="G1359" s="145"/>
      <c r="H1359" s="25">
        <f>SUM(H1344:H1358)</f>
        <v>213500286.07999998</v>
      </c>
      <c r="I1359" s="419">
        <f>SUM(I1344:I1358)</f>
        <v>194542000</v>
      </c>
      <c r="J1359" s="146">
        <f>SUM(J1344:J1358)</f>
        <v>90302886.5</v>
      </c>
      <c r="K1359" s="152"/>
      <c r="L1359" s="191"/>
      <c r="M1359" s="191"/>
    </row>
    <row r="1360" spans="1:14">
      <c r="A1360" s="191" t="s">
        <v>251</v>
      </c>
      <c r="B1360" s="13" t="s">
        <v>240</v>
      </c>
      <c r="C1360" s="485" t="s">
        <v>235</v>
      </c>
      <c r="G1360" s="145"/>
      <c r="L1360" s="191"/>
      <c r="M1360" s="191"/>
    </row>
    <row r="1361" spans="1:13">
      <c r="A1361" s="191" t="s">
        <v>251</v>
      </c>
      <c r="B1361" s="13" t="s">
        <v>24</v>
      </c>
      <c r="C1361" s="486" t="s">
        <v>306</v>
      </c>
      <c r="D1361" s="119" t="s">
        <v>1</v>
      </c>
      <c r="E1361" s="164" t="s">
        <v>1537</v>
      </c>
      <c r="F1361" s="145" t="s">
        <v>27</v>
      </c>
      <c r="G1361" s="145" t="s">
        <v>280</v>
      </c>
      <c r="H1361" s="25">
        <v>1348328430</v>
      </c>
      <c r="I1361" s="414">
        <v>993211000</v>
      </c>
      <c r="J1361" s="146">
        <v>729301313</v>
      </c>
      <c r="L1361" s="191"/>
      <c r="M1361" s="191"/>
    </row>
    <row r="1362" spans="1:13">
      <c r="A1362" s="191" t="s">
        <v>251</v>
      </c>
      <c r="B1362" s="13" t="s">
        <v>25</v>
      </c>
      <c r="C1362" s="487" t="s">
        <v>60</v>
      </c>
      <c r="D1362" s="15" t="s">
        <v>107</v>
      </c>
      <c r="E1362" s="164" t="s">
        <v>1537</v>
      </c>
      <c r="F1362" s="145" t="s">
        <v>27</v>
      </c>
      <c r="G1362" s="145" t="s">
        <v>280</v>
      </c>
      <c r="H1362" s="16">
        <v>1000000</v>
      </c>
      <c r="I1362" s="413">
        <v>1000000</v>
      </c>
      <c r="J1362" s="143">
        <v>750000</v>
      </c>
      <c r="L1362" s="191"/>
      <c r="M1362" s="191"/>
    </row>
    <row r="1363" spans="1:13">
      <c r="A1363" s="191" t="s">
        <v>251</v>
      </c>
      <c r="B1363" s="13" t="s">
        <v>2</v>
      </c>
      <c r="C1363" s="487" t="s">
        <v>62</v>
      </c>
      <c r="D1363" s="15" t="s">
        <v>107</v>
      </c>
      <c r="E1363" s="164" t="s">
        <v>1537</v>
      </c>
      <c r="F1363" s="145" t="s">
        <v>27</v>
      </c>
      <c r="G1363" s="145" t="s">
        <v>280</v>
      </c>
      <c r="H1363" s="16">
        <v>20640000</v>
      </c>
      <c r="I1363" s="413">
        <v>22640000</v>
      </c>
      <c r="J1363" s="143">
        <v>6380000</v>
      </c>
      <c r="L1363" s="191"/>
      <c r="M1363" s="191"/>
    </row>
    <row r="1364" spans="1:13">
      <c r="A1364" s="191" t="s">
        <v>251</v>
      </c>
      <c r="B1364" s="13" t="s">
        <v>69</v>
      </c>
      <c r="C1364" s="487" t="s">
        <v>97</v>
      </c>
      <c r="D1364" s="15" t="s">
        <v>107</v>
      </c>
      <c r="E1364" s="164" t="s">
        <v>1537</v>
      </c>
      <c r="F1364" s="145" t="s">
        <v>27</v>
      </c>
      <c r="G1364" s="145" t="s">
        <v>280</v>
      </c>
      <c r="H1364" s="16">
        <v>20000000</v>
      </c>
      <c r="I1364" s="413">
        <v>0</v>
      </c>
      <c r="J1364" s="143">
        <v>0</v>
      </c>
      <c r="L1364" s="191"/>
      <c r="M1364" s="191"/>
    </row>
    <row r="1365" spans="1:13">
      <c r="A1365" s="191" t="s">
        <v>251</v>
      </c>
      <c r="B1365" s="13" t="s">
        <v>3</v>
      </c>
      <c r="C1365" s="487" t="s">
        <v>4</v>
      </c>
      <c r="D1365" s="15" t="s">
        <v>107</v>
      </c>
      <c r="E1365" s="164" t="s">
        <v>1537</v>
      </c>
      <c r="F1365" s="145" t="s">
        <v>27</v>
      </c>
      <c r="G1365" s="145" t="s">
        <v>280</v>
      </c>
      <c r="H1365" s="16">
        <v>1050000</v>
      </c>
      <c r="I1365" s="413">
        <v>1050000</v>
      </c>
      <c r="J1365" s="143">
        <v>787500</v>
      </c>
      <c r="L1365" s="191"/>
      <c r="M1365" s="191"/>
    </row>
    <row r="1366" spans="1:13">
      <c r="A1366" s="191" t="s">
        <v>251</v>
      </c>
      <c r="B1366" s="13" t="s">
        <v>111</v>
      </c>
      <c r="C1366" s="487" t="s">
        <v>112</v>
      </c>
      <c r="D1366" s="15" t="s">
        <v>107</v>
      </c>
      <c r="E1366" s="164" t="s">
        <v>1537</v>
      </c>
      <c r="F1366" s="145" t="s">
        <v>27</v>
      </c>
      <c r="G1366" s="145" t="s">
        <v>280</v>
      </c>
      <c r="H1366" s="16">
        <v>12400000</v>
      </c>
      <c r="I1366" s="413">
        <v>15400000</v>
      </c>
      <c r="J1366" s="143">
        <v>0</v>
      </c>
      <c r="L1366" s="191"/>
      <c r="M1366" s="191"/>
    </row>
    <row r="1367" spans="1:13">
      <c r="A1367" s="191" t="s">
        <v>251</v>
      </c>
      <c r="B1367" s="13" t="s">
        <v>74</v>
      </c>
      <c r="C1367" s="487" t="s">
        <v>75</v>
      </c>
      <c r="D1367" s="15" t="s">
        <v>107</v>
      </c>
      <c r="E1367" s="164" t="s">
        <v>1537</v>
      </c>
      <c r="F1367" s="145" t="s">
        <v>27</v>
      </c>
      <c r="G1367" s="145" t="s">
        <v>280</v>
      </c>
      <c r="H1367" s="16">
        <v>730000</v>
      </c>
      <c r="I1367" s="413">
        <v>730000</v>
      </c>
      <c r="J1367" s="143">
        <v>547500</v>
      </c>
      <c r="L1367" s="191"/>
      <c r="M1367" s="191"/>
    </row>
    <row r="1368" spans="1:13">
      <c r="A1368" s="191" t="s">
        <v>251</v>
      </c>
      <c r="B1368" s="13" t="s">
        <v>32</v>
      </c>
      <c r="C1368" s="487" t="s">
        <v>33</v>
      </c>
      <c r="D1368" s="15" t="s">
        <v>107</v>
      </c>
      <c r="E1368" s="164" t="s">
        <v>1537</v>
      </c>
      <c r="F1368" s="145" t="s">
        <v>27</v>
      </c>
      <c r="G1368" s="145" t="s">
        <v>280</v>
      </c>
      <c r="H1368" s="16">
        <v>225000</v>
      </c>
      <c r="I1368" s="413">
        <v>225000</v>
      </c>
      <c r="J1368" s="143">
        <v>168750</v>
      </c>
      <c r="L1368" s="191"/>
      <c r="M1368" s="191"/>
    </row>
    <row r="1369" spans="1:13">
      <c r="A1369" s="191" t="s">
        <v>251</v>
      </c>
      <c r="B1369" s="13" t="s">
        <v>7</v>
      </c>
      <c r="C1369" s="487" t="s">
        <v>8</v>
      </c>
      <c r="D1369" s="15" t="s">
        <v>107</v>
      </c>
      <c r="E1369" s="164" t="s">
        <v>1537</v>
      </c>
      <c r="F1369" s="145" t="s">
        <v>27</v>
      </c>
      <c r="G1369" s="145" t="s">
        <v>280</v>
      </c>
      <c r="H1369" s="16">
        <v>200000</v>
      </c>
      <c r="I1369" s="413">
        <v>200000</v>
      </c>
      <c r="J1369" s="143">
        <v>150000</v>
      </c>
      <c r="L1369" s="191"/>
      <c r="M1369" s="191"/>
    </row>
    <row r="1370" spans="1:13">
      <c r="A1370" s="191" t="s">
        <v>251</v>
      </c>
      <c r="B1370" s="13" t="s">
        <v>9</v>
      </c>
      <c r="C1370" s="487" t="s">
        <v>10</v>
      </c>
      <c r="D1370" s="15" t="s">
        <v>107</v>
      </c>
      <c r="E1370" s="164" t="s">
        <v>1537</v>
      </c>
      <c r="F1370" s="145" t="s">
        <v>27</v>
      </c>
      <c r="G1370" s="145" t="s">
        <v>280</v>
      </c>
      <c r="H1370" s="16">
        <v>100000</v>
      </c>
      <c r="I1370" s="413">
        <v>100000</v>
      </c>
      <c r="J1370" s="143">
        <v>70150</v>
      </c>
      <c r="L1370" s="191"/>
      <c r="M1370" s="191"/>
    </row>
    <row r="1371" spans="1:13">
      <c r="A1371" s="191" t="s">
        <v>251</v>
      </c>
      <c r="B1371" s="13" t="s">
        <v>13</v>
      </c>
      <c r="C1371" s="487" t="s">
        <v>14</v>
      </c>
      <c r="D1371" s="15" t="s">
        <v>107</v>
      </c>
      <c r="E1371" s="164" t="s">
        <v>1537</v>
      </c>
      <c r="F1371" s="145" t="s">
        <v>27</v>
      </c>
      <c r="G1371" s="145" t="s">
        <v>280</v>
      </c>
      <c r="H1371" s="16">
        <v>23220000</v>
      </c>
      <c r="I1371" s="413">
        <v>25220000</v>
      </c>
      <c r="J1371" s="143">
        <v>15000000</v>
      </c>
      <c r="L1371" s="191"/>
      <c r="M1371" s="191"/>
    </row>
    <row r="1372" spans="1:13">
      <c r="A1372" s="191" t="s">
        <v>251</v>
      </c>
      <c r="B1372" s="13" t="s">
        <v>15</v>
      </c>
      <c r="C1372" s="487" t="s">
        <v>486</v>
      </c>
      <c r="D1372" s="15" t="s">
        <v>107</v>
      </c>
      <c r="E1372" s="164" t="s">
        <v>1537</v>
      </c>
      <c r="F1372" s="145" t="s">
        <v>27</v>
      </c>
      <c r="G1372" s="145" t="s">
        <v>280</v>
      </c>
      <c r="H1372" s="16">
        <v>660000</v>
      </c>
      <c r="I1372" s="413">
        <v>660000</v>
      </c>
      <c r="J1372" s="143">
        <v>2150000</v>
      </c>
      <c r="L1372" s="191"/>
      <c r="M1372" s="191"/>
    </row>
    <row r="1373" spans="1:13">
      <c r="A1373" s="191" t="s">
        <v>251</v>
      </c>
      <c r="B1373" s="13" t="s">
        <v>19</v>
      </c>
      <c r="C1373" s="487" t="s">
        <v>20</v>
      </c>
      <c r="D1373" s="15" t="s">
        <v>107</v>
      </c>
      <c r="E1373" s="164" t="s">
        <v>1537</v>
      </c>
      <c r="F1373" s="145" t="s">
        <v>27</v>
      </c>
      <c r="G1373" s="145" t="s">
        <v>280</v>
      </c>
      <c r="H1373" s="16">
        <v>25000</v>
      </c>
      <c r="I1373" s="413">
        <v>25000</v>
      </c>
      <c r="J1373" s="143">
        <v>495000</v>
      </c>
      <c r="L1373" s="191"/>
      <c r="M1373" s="191"/>
    </row>
    <row r="1374" spans="1:13">
      <c r="A1374" s="191" t="s">
        <v>251</v>
      </c>
      <c r="B1374" s="13" t="s">
        <v>37</v>
      </c>
      <c r="C1374" s="487" t="s">
        <v>38</v>
      </c>
      <c r="D1374" s="15" t="s">
        <v>107</v>
      </c>
      <c r="E1374" s="164" t="s">
        <v>1537</v>
      </c>
      <c r="F1374" s="145" t="s">
        <v>27</v>
      </c>
      <c r="G1374" s="145" t="s">
        <v>280</v>
      </c>
      <c r="H1374" s="16">
        <v>550000</v>
      </c>
      <c r="I1374" s="413">
        <v>550000</v>
      </c>
      <c r="J1374" s="143">
        <v>18750</v>
      </c>
      <c r="L1374" s="191"/>
      <c r="M1374" s="191"/>
    </row>
    <row r="1375" spans="1:13">
      <c r="A1375" s="191" t="s">
        <v>251</v>
      </c>
      <c r="B1375" s="13" t="s">
        <v>237</v>
      </c>
      <c r="C1375" s="487" t="s">
        <v>236</v>
      </c>
      <c r="D1375" s="15" t="s">
        <v>107</v>
      </c>
      <c r="E1375" s="164" t="s">
        <v>1537</v>
      </c>
      <c r="F1375" s="145" t="s">
        <v>27</v>
      </c>
      <c r="G1375" s="145" t="s">
        <v>280</v>
      </c>
      <c r="H1375" s="16">
        <v>20000000</v>
      </c>
      <c r="I1375" s="413">
        <v>20000000</v>
      </c>
      <c r="J1375" s="143">
        <v>412500</v>
      </c>
      <c r="L1375" s="191"/>
      <c r="M1375" s="191"/>
    </row>
    <row r="1376" spans="1:13">
      <c r="A1376" s="191" t="s">
        <v>251</v>
      </c>
      <c r="B1376" s="13" t="s">
        <v>240</v>
      </c>
      <c r="C1376" s="486" t="s">
        <v>332</v>
      </c>
      <c r="D1376" s="473"/>
      <c r="E1376" s="148"/>
      <c r="F1376" s="145"/>
      <c r="G1376" s="145"/>
      <c r="H1376" s="25">
        <f>SUM(H1362:H1375)</f>
        <v>100800000</v>
      </c>
      <c r="I1376" s="414">
        <f>SUM(I1362:I1375)</f>
        <v>87800000</v>
      </c>
      <c r="J1376" s="146">
        <f>SUM(J1362:J1375)</f>
        <v>26930150</v>
      </c>
      <c r="K1376" s="152"/>
      <c r="L1376" s="191"/>
      <c r="M1376" s="191"/>
    </row>
    <row r="1377" spans="1:14">
      <c r="A1377" s="191" t="s">
        <v>87</v>
      </c>
      <c r="B1377" s="13" t="s">
        <v>240</v>
      </c>
      <c r="C1377" s="485" t="s">
        <v>90</v>
      </c>
      <c r="G1377" s="145"/>
      <c r="L1377" s="191"/>
      <c r="M1377" s="191"/>
    </row>
    <row r="1378" spans="1:14">
      <c r="A1378" s="191" t="s">
        <v>87</v>
      </c>
      <c r="B1378" s="13" t="s">
        <v>24</v>
      </c>
      <c r="C1378" s="486" t="s">
        <v>306</v>
      </c>
      <c r="D1378" s="119" t="s">
        <v>1</v>
      </c>
      <c r="E1378" s="164" t="s">
        <v>1537</v>
      </c>
      <c r="F1378" s="142" t="s">
        <v>27</v>
      </c>
      <c r="G1378" s="145" t="s">
        <v>280</v>
      </c>
      <c r="H1378" s="25">
        <v>24776875.32</v>
      </c>
      <c r="I1378" s="414">
        <v>27092000</v>
      </c>
      <c r="J1378" s="146">
        <v>17677291</v>
      </c>
      <c r="L1378" s="191"/>
      <c r="M1378" s="191"/>
    </row>
    <row r="1379" spans="1:14">
      <c r="A1379" s="191" t="s">
        <v>87</v>
      </c>
      <c r="B1379" s="13" t="s">
        <v>2</v>
      </c>
      <c r="C1379" s="487" t="s">
        <v>62</v>
      </c>
      <c r="D1379" s="15" t="s">
        <v>79</v>
      </c>
      <c r="E1379" s="164" t="s">
        <v>1537</v>
      </c>
      <c r="F1379" s="142" t="s">
        <v>27</v>
      </c>
      <c r="G1379" s="145" t="s">
        <v>280</v>
      </c>
      <c r="H1379" s="16">
        <v>1320000</v>
      </c>
      <c r="I1379" s="413">
        <v>1260000</v>
      </c>
      <c r="J1379" s="143">
        <v>945000</v>
      </c>
      <c r="K1379" s="13"/>
      <c r="L1379" s="191"/>
      <c r="M1379" s="191"/>
    </row>
    <row r="1380" spans="1:14">
      <c r="A1380" s="191" t="s">
        <v>87</v>
      </c>
      <c r="B1380" s="13" t="s">
        <v>3</v>
      </c>
      <c r="C1380" s="487" t="s">
        <v>4</v>
      </c>
      <c r="D1380" s="15" t="s">
        <v>79</v>
      </c>
      <c r="E1380" s="164" t="s">
        <v>1537</v>
      </c>
      <c r="F1380" s="142" t="s">
        <v>27</v>
      </c>
      <c r="G1380" s="145" t="s">
        <v>280</v>
      </c>
      <c r="H1380" s="16">
        <v>490000</v>
      </c>
      <c r="I1380" s="413">
        <v>490000</v>
      </c>
      <c r="J1380" s="143">
        <v>367500</v>
      </c>
      <c r="K1380" s="13"/>
      <c r="L1380" s="191"/>
      <c r="M1380" s="191"/>
    </row>
    <row r="1381" spans="1:14">
      <c r="A1381" s="191" t="s">
        <v>87</v>
      </c>
      <c r="B1381" s="13" t="s">
        <v>88</v>
      </c>
      <c r="C1381" s="487" t="s">
        <v>89</v>
      </c>
      <c r="D1381" s="15" t="s">
        <v>79</v>
      </c>
      <c r="E1381" s="164" t="s">
        <v>1537</v>
      </c>
      <c r="F1381" s="142" t="s">
        <v>27</v>
      </c>
      <c r="G1381" s="145" t="s">
        <v>280</v>
      </c>
      <c r="H1381" s="16">
        <v>120000</v>
      </c>
      <c r="I1381" s="413">
        <v>120000</v>
      </c>
      <c r="J1381" s="143">
        <v>90000</v>
      </c>
      <c r="K1381" s="13"/>
      <c r="L1381" s="191"/>
      <c r="M1381" s="191"/>
    </row>
    <row r="1382" spans="1:14">
      <c r="A1382" s="191" t="s">
        <v>87</v>
      </c>
      <c r="B1382" s="13" t="s">
        <v>52</v>
      </c>
      <c r="C1382" s="487" t="s">
        <v>53</v>
      </c>
      <c r="D1382" s="15" t="s">
        <v>79</v>
      </c>
      <c r="E1382" s="164" t="s">
        <v>1537</v>
      </c>
      <c r="F1382" s="142" t="s">
        <v>27</v>
      </c>
      <c r="G1382" s="145" t="s">
        <v>280</v>
      </c>
      <c r="H1382" s="16">
        <v>2000000</v>
      </c>
      <c r="I1382" s="413">
        <v>4000000</v>
      </c>
      <c r="J1382" s="143">
        <v>0</v>
      </c>
      <c r="K1382" s="13"/>
      <c r="L1382" s="191"/>
      <c r="M1382" s="191"/>
    </row>
    <row r="1383" spans="1:14">
      <c r="A1383" s="191" t="s">
        <v>87</v>
      </c>
      <c r="B1383" s="13" t="s">
        <v>74</v>
      </c>
      <c r="C1383" s="487" t="s">
        <v>75</v>
      </c>
      <c r="D1383" s="15" t="s">
        <v>79</v>
      </c>
      <c r="E1383" s="164" t="s">
        <v>1537</v>
      </c>
      <c r="F1383" s="142" t="s">
        <v>27</v>
      </c>
      <c r="G1383" s="145" t="s">
        <v>280</v>
      </c>
      <c r="H1383" s="16">
        <v>1000000</v>
      </c>
      <c r="I1383" s="413">
        <v>2000000</v>
      </c>
      <c r="J1383" s="143">
        <v>0</v>
      </c>
      <c r="K1383" s="13"/>
      <c r="L1383" s="191"/>
      <c r="M1383" s="191"/>
    </row>
    <row r="1384" spans="1:14">
      <c r="A1384" s="191" t="s">
        <v>87</v>
      </c>
      <c r="B1384" s="13" t="s">
        <v>32</v>
      </c>
      <c r="C1384" s="487" t="s">
        <v>33</v>
      </c>
      <c r="D1384" s="15" t="s">
        <v>79</v>
      </c>
      <c r="E1384" s="164" t="s">
        <v>1537</v>
      </c>
      <c r="F1384" s="142" t="s">
        <v>27</v>
      </c>
      <c r="G1384" s="145" t="s">
        <v>280</v>
      </c>
      <c r="H1384" s="16">
        <v>255000</v>
      </c>
      <c r="I1384" s="413">
        <v>255000</v>
      </c>
      <c r="J1384" s="143">
        <v>191250</v>
      </c>
      <c r="K1384" s="13"/>
      <c r="L1384" s="191"/>
      <c r="M1384" s="191"/>
    </row>
    <row r="1385" spans="1:14">
      <c r="A1385" s="191" t="s">
        <v>87</v>
      </c>
      <c r="B1385" s="13" t="s">
        <v>34</v>
      </c>
      <c r="C1385" s="487" t="s">
        <v>823</v>
      </c>
      <c r="D1385" s="15" t="s">
        <v>79</v>
      </c>
      <c r="E1385" s="164" t="s">
        <v>1537</v>
      </c>
      <c r="F1385" s="142" t="s">
        <v>27</v>
      </c>
      <c r="G1385" s="145" t="s">
        <v>280</v>
      </c>
      <c r="H1385" s="16">
        <v>105000</v>
      </c>
      <c r="I1385" s="413">
        <v>115000</v>
      </c>
      <c r="J1385" s="143">
        <v>86250</v>
      </c>
      <c r="K1385" s="13"/>
      <c r="L1385" s="191"/>
      <c r="M1385" s="191"/>
    </row>
    <row r="1386" spans="1:14">
      <c r="A1386" s="191" t="s">
        <v>87</v>
      </c>
      <c r="B1386" s="13" t="s">
        <v>13</v>
      </c>
      <c r="C1386" s="487" t="s">
        <v>14</v>
      </c>
      <c r="D1386" s="15" t="s">
        <v>79</v>
      </c>
      <c r="E1386" s="164" t="s">
        <v>1537</v>
      </c>
      <c r="F1386" s="142" t="s">
        <v>27</v>
      </c>
      <c r="G1386" s="145" t="s">
        <v>280</v>
      </c>
      <c r="H1386" s="16">
        <v>2000000</v>
      </c>
      <c r="I1386" s="413">
        <v>2000000</v>
      </c>
      <c r="J1386" s="143">
        <v>0</v>
      </c>
      <c r="K1386" s="13"/>
      <c r="L1386" s="191"/>
      <c r="M1386" s="191"/>
    </row>
    <row r="1387" spans="1:14">
      <c r="A1387" s="191" t="s">
        <v>87</v>
      </c>
      <c r="B1387" s="13" t="s">
        <v>15</v>
      </c>
      <c r="C1387" s="487" t="s">
        <v>486</v>
      </c>
      <c r="D1387" s="15" t="s">
        <v>79</v>
      </c>
      <c r="E1387" s="164" t="s">
        <v>1537</v>
      </c>
      <c r="F1387" s="142" t="s">
        <v>27</v>
      </c>
      <c r="G1387" s="145" t="s">
        <v>280</v>
      </c>
      <c r="H1387" s="16">
        <v>205000</v>
      </c>
      <c r="I1387" s="413">
        <v>205000</v>
      </c>
      <c r="J1387" s="143">
        <v>153750</v>
      </c>
      <c r="K1387" s="13"/>
      <c r="L1387" s="191"/>
      <c r="M1387" s="191"/>
    </row>
    <row r="1388" spans="1:14">
      <c r="A1388" s="191" t="s">
        <v>87</v>
      </c>
      <c r="B1388" s="13" t="s">
        <v>17</v>
      </c>
      <c r="C1388" s="487" t="s">
        <v>18</v>
      </c>
      <c r="D1388" s="15" t="s">
        <v>79</v>
      </c>
      <c r="E1388" s="164" t="s">
        <v>1537</v>
      </c>
      <c r="F1388" s="142" t="s">
        <v>27</v>
      </c>
      <c r="G1388" s="145" t="s">
        <v>280</v>
      </c>
      <c r="H1388" s="16">
        <v>50000</v>
      </c>
      <c r="I1388" s="413">
        <v>50000</v>
      </c>
      <c r="J1388" s="143">
        <v>37500</v>
      </c>
      <c r="K1388" s="13"/>
      <c r="L1388" s="191"/>
      <c r="M1388" s="191"/>
    </row>
    <row r="1389" spans="1:14" s="14" customFormat="1">
      <c r="A1389" s="191" t="s">
        <v>87</v>
      </c>
      <c r="B1389" s="13" t="s">
        <v>19</v>
      </c>
      <c r="C1389" s="487" t="s">
        <v>20</v>
      </c>
      <c r="D1389" s="15" t="s">
        <v>79</v>
      </c>
      <c r="E1389" s="164" t="s">
        <v>1537</v>
      </c>
      <c r="F1389" s="142" t="s">
        <v>27</v>
      </c>
      <c r="G1389" s="145" t="s">
        <v>280</v>
      </c>
      <c r="H1389" s="16">
        <v>155000</v>
      </c>
      <c r="I1389" s="413">
        <v>155000</v>
      </c>
      <c r="J1389" s="143">
        <v>116250</v>
      </c>
      <c r="K1389" s="13"/>
      <c r="L1389" s="191"/>
      <c r="M1389" s="191"/>
      <c r="N1389" s="13"/>
    </row>
    <row r="1390" spans="1:14">
      <c r="A1390" s="191" t="s">
        <v>87</v>
      </c>
      <c r="B1390" s="13" t="s">
        <v>37</v>
      </c>
      <c r="C1390" s="487" t="s">
        <v>38</v>
      </c>
      <c r="D1390" s="15" t="s">
        <v>79</v>
      </c>
      <c r="E1390" s="164" t="s">
        <v>1537</v>
      </c>
      <c r="F1390" s="142" t="s">
        <v>27</v>
      </c>
      <c r="G1390" s="145" t="s">
        <v>280</v>
      </c>
      <c r="H1390" s="16">
        <v>300000</v>
      </c>
      <c r="I1390" s="413">
        <v>350000</v>
      </c>
      <c r="J1390" s="143">
        <v>262500</v>
      </c>
      <c r="K1390" s="13"/>
      <c r="L1390" s="191"/>
      <c r="M1390" s="191"/>
    </row>
    <row r="1391" spans="1:14">
      <c r="A1391" s="191" t="s">
        <v>87</v>
      </c>
      <c r="B1391" s="13" t="s">
        <v>1183</v>
      </c>
      <c r="C1391" s="487" t="s">
        <v>85</v>
      </c>
      <c r="D1391" s="15" t="s">
        <v>79</v>
      </c>
      <c r="E1391" s="164" t="s">
        <v>1537</v>
      </c>
      <c r="F1391" s="142" t="s">
        <v>27</v>
      </c>
      <c r="G1391" s="145" t="s">
        <v>280</v>
      </c>
      <c r="H1391" s="16">
        <v>2000000</v>
      </c>
      <c r="I1391" s="413">
        <v>0</v>
      </c>
      <c r="J1391" s="143">
        <v>0</v>
      </c>
      <c r="K1391" s="13"/>
      <c r="L1391" s="191"/>
      <c r="M1391" s="191"/>
    </row>
    <row r="1392" spans="1:14" s="14" customFormat="1">
      <c r="A1392" s="191" t="s">
        <v>87</v>
      </c>
      <c r="B1392" s="13" t="s">
        <v>240</v>
      </c>
      <c r="C1392" s="486" t="s">
        <v>332</v>
      </c>
      <c r="D1392" s="15"/>
      <c r="E1392" s="44"/>
      <c r="F1392" s="142"/>
      <c r="G1392" s="145"/>
      <c r="H1392" s="25">
        <f>SUM(H1379:H1391)</f>
        <v>10000000</v>
      </c>
      <c r="I1392" s="414">
        <f>SUM(I1379:I1391)</f>
        <v>11000000</v>
      </c>
      <c r="J1392" s="146">
        <f>SUM(J1379:J1391)</f>
        <v>2250000</v>
      </c>
      <c r="K1392" s="152"/>
      <c r="L1392" s="191"/>
      <c r="M1392" s="191"/>
      <c r="N1392" s="13"/>
    </row>
    <row r="1393" spans="1:13">
      <c r="A1393" s="191" t="s">
        <v>542</v>
      </c>
      <c r="B1393" s="13" t="s">
        <v>240</v>
      </c>
      <c r="C1393" s="485" t="s">
        <v>541</v>
      </c>
      <c r="G1393" s="145"/>
      <c r="L1393" s="191"/>
      <c r="M1393" s="191"/>
    </row>
    <row r="1394" spans="1:13">
      <c r="A1394" s="191" t="s">
        <v>542</v>
      </c>
      <c r="B1394" s="13" t="s">
        <v>25</v>
      </c>
      <c r="C1394" s="487" t="s">
        <v>60</v>
      </c>
      <c r="D1394" s="15">
        <v>70950</v>
      </c>
      <c r="E1394" s="164" t="s">
        <v>1537</v>
      </c>
      <c r="F1394" s="142" t="s">
        <v>376</v>
      </c>
      <c r="G1394" s="145" t="s">
        <v>280</v>
      </c>
      <c r="H1394" s="16">
        <v>250000</v>
      </c>
      <c r="I1394" s="413">
        <v>250000</v>
      </c>
      <c r="J1394" s="153">
        <v>187500</v>
      </c>
      <c r="L1394" s="191"/>
      <c r="M1394" s="191"/>
    </row>
    <row r="1395" spans="1:13">
      <c r="A1395" s="191" t="s">
        <v>542</v>
      </c>
      <c r="B1395" s="13" t="s">
        <v>3</v>
      </c>
      <c r="C1395" s="487" t="s">
        <v>4</v>
      </c>
      <c r="D1395" s="15">
        <v>70950</v>
      </c>
      <c r="E1395" s="164" t="s">
        <v>1537</v>
      </c>
      <c r="F1395" s="142" t="s">
        <v>376</v>
      </c>
      <c r="G1395" s="145" t="s">
        <v>280</v>
      </c>
      <c r="H1395" s="16">
        <v>735000</v>
      </c>
      <c r="I1395" s="413">
        <v>735000</v>
      </c>
      <c r="J1395" s="153">
        <v>551000</v>
      </c>
      <c r="L1395" s="191"/>
      <c r="M1395" s="191"/>
    </row>
    <row r="1396" spans="1:13">
      <c r="A1396" s="191" t="s">
        <v>542</v>
      </c>
      <c r="B1396" s="13" t="s">
        <v>32</v>
      </c>
      <c r="C1396" s="487" t="s">
        <v>33</v>
      </c>
      <c r="D1396" s="15">
        <v>70950</v>
      </c>
      <c r="E1396" s="164" t="s">
        <v>1537</v>
      </c>
      <c r="F1396" s="142" t="s">
        <v>376</v>
      </c>
      <c r="G1396" s="145" t="s">
        <v>280</v>
      </c>
      <c r="H1396" s="16">
        <v>175000</v>
      </c>
      <c r="I1396" s="413">
        <v>175000</v>
      </c>
      <c r="J1396" s="153">
        <v>124000</v>
      </c>
      <c r="L1396" s="191"/>
      <c r="M1396" s="191"/>
    </row>
    <row r="1397" spans="1:13">
      <c r="A1397" s="191" t="s">
        <v>542</v>
      </c>
      <c r="B1397" s="13" t="s">
        <v>17</v>
      </c>
      <c r="C1397" s="487" t="s">
        <v>18</v>
      </c>
      <c r="D1397" s="15">
        <v>70950</v>
      </c>
      <c r="E1397" s="164" t="s">
        <v>1537</v>
      </c>
      <c r="F1397" s="142" t="s">
        <v>376</v>
      </c>
      <c r="G1397" s="145" t="s">
        <v>280</v>
      </c>
      <c r="H1397" s="16">
        <v>470000</v>
      </c>
      <c r="I1397" s="413">
        <v>470000</v>
      </c>
      <c r="J1397" s="153">
        <v>94000</v>
      </c>
      <c r="L1397" s="191"/>
      <c r="M1397" s="191"/>
    </row>
    <row r="1398" spans="1:13">
      <c r="A1398" s="191" t="s">
        <v>542</v>
      </c>
      <c r="B1398" s="13" t="s">
        <v>47</v>
      </c>
      <c r="C1398" s="487" t="s">
        <v>65</v>
      </c>
      <c r="D1398" s="15">
        <v>70950</v>
      </c>
      <c r="E1398" s="164" t="s">
        <v>1537</v>
      </c>
      <c r="F1398" s="142" t="s">
        <v>376</v>
      </c>
      <c r="G1398" s="145" t="s">
        <v>280</v>
      </c>
      <c r="H1398" s="16">
        <v>135000</v>
      </c>
      <c r="I1398" s="413">
        <v>135000</v>
      </c>
      <c r="J1398" s="153">
        <v>151000</v>
      </c>
      <c r="L1398" s="191"/>
      <c r="M1398" s="191"/>
    </row>
    <row r="1399" spans="1:13">
      <c r="A1399" s="191" t="s">
        <v>542</v>
      </c>
      <c r="B1399" s="13" t="s">
        <v>19</v>
      </c>
      <c r="C1399" s="487" t="s">
        <v>20</v>
      </c>
      <c r="D1399" s="15">
        <v>70950</v>
      </c>
      <c r="E1399" s="164" t="s">
        <v>1537</v>
      </c>
      <c r="F1399" s="142" t="s">
        <v>376</v>
      </c>
      <c r="G1399" s="145" t="s">
        <v>280</v>
      </c>
      <c r="H1399" s="16">
        <v>10000</v>
      </c>
      <c r="I1399" s="413">
        <v>10000</v>
      </c>
      <c r="J1399" s="153">
        <v>5000</v>
      </c>
      <c r="L1399" s="191"/>
      <c r="M1399" s="191"/>
    </row>
    <row r="1400" spans="1:13">
      <c r="A1400" s="191" t="s">
        <v>542</v>
      </c>
      <c r="B1400" s="13" t="s">
        <v>400</v>
      </c>
      <c r="C1400" s="487" t="s">
        <v>401</v>
      </c>
      <c r="D1400" s="15">
        <v>70950</v>
      </c>
      <c r="E1400" s="164" t="s">
        <v>1537</v>
      </c>
      <c r="F1400" s="142" t="s">
        <v>376</v>
      </c>
      <c r="G1400" s="145" t="s">
        <v>280</v>
      </c>
      <c r="H1400" s="16">
        <v>25000</v>
      </c>
      <c r="I1400" s="413">
        <v>25000</v>
      </c>
      <c r="J1400" s="153">
        <v>12500</v>
      </c>
      <c r="L1400" s="191"/>
      <c r="M1400" s="191"/>
    </row>
    <row r="1401" spans="1:13">
      <c r="A1401" s="191" t="s">
        <v>542</v>
      </c>
      <c r="B1401" s="13" t="s">
        <v>240</v>
      </c>
      <c r="C1401" s="486" t="s">
        <v>332</v>
      </c>
      <c r="G1401" s="145"/>
      <c r="H1401" s="25">
        <f>SUM(H1394:H1400)</f>
        <v>1800000</v>
      </c>
      <c r="I1401" s="414">
        <f>SUM(I1394:I1400)</f>
        <v>1800000</v>
      </c>
      <c r="J1401" s="25">
        <f>SUM(J1394:J1400)</f>
        <v>1125000</v>
      </c>
      <c r="L1401" s="191"/>
      <c r="M1401" s="191"/>
    </row>
    <row r="1402" spans="1:13">
      <c r="A1402" s="456" t="s">
        <v>1519</v>
      </c>
      <c r="B1402" s="13" t="s">
        <v>240</v>
      </c>
      <c r="C1402" s="485" t="s">
        <v>1444</v>
      </c>
      <c r="G1402" s="145"/>
      <c r="H1402" s="25"/>
      <c r="I1402" s="414"/>
      <c r="J1402" s="146"/>
      <c r="K1402" s="152"/>
      <c r="L1402" s="191"/>
      <c r="M1402" s="191"/>
    </row>
    <row r="1403" spans="1:13">
      <c r="A1403" s="456" t="s">
        <v>1519</v>
      </c>
      <c r="B1403" s="13" t="s">
        <v>24</v>
      </c>
      <c r="C1403" s="489" t="s">
        <v>306</v>
      </c>
      <c r="D1403" s="167">
        <v>70451</v>
      </c>
      <c r="E1403" s="164" t="s">
        <v>1537</v>
      </c>
      <c r="F1403" s="167" t="s">
        <v>27</v>
      </c>
      <c r="G1403" s="167" t="s">
        <v>280</v>
      </c>
      <c r="H1403" s="152">
        <v>11591438</v>
      </c>
      <c r="I1403" s="414"/>
      <c r="J1403" s="146"/>
      <c r="K1403" s="152"/>
      <c r="L1403" s="191"/>
      <c r="M1403" s="191"/>
    </row>
    <row r="1404" spans="1:13">
      <c r="A1404" s="456" t="s">
        <v>1519</v>
      </c>
      <c r="B1404" s="13" t="s">
        <v>2</v>
      </c>
      <c r="C1404" s="206" t="s">
        <v>62</v>
      </c>
      <c r="D1404" s="167" t="s">
        <v>73</v>
      </c>
      <c r="E1404" s="164" t="s">
        <v>1537</v>
      </c>
      <c r="F1404" s="167" t="s">
        <v>27</v>
      </c>
      <c r="G1404" s="167" t="s">
        <v>280</v>
      </c>
      <c r="H1404" s="144">
        <v>2500000</v>
      </c>
      <c r="I1404" s="414"/>
      <c r="J1404" s="146"/>
      <c r="K1404" s="152"/>
      <c r="L1404" s="191"/>
      <c r="M1404" s="191"/>
    </row>
    <row r="1405" spans="1:13">
      <c r="A1405" s="456" t="s">
        <v>1519</v>
      </c>
      <c r="B1405" s="13" t="s">
        <v>69</v>
      </c>
      <c r="C1405" s="206" t="s">
        <v>97</v>
      </c>
      <c r="D1405" s="167" t="s">
        <v>1445</v>
      </c>
      <c r="E1405" s="164" t="s">
        <v>1537</v>
      </c>
      <c r="F1405" s="167" t="s">
        <v>27</v>
      </c>
      <c r="G1405" s="167" t="s">
        <v>280</v>
      </c>
      <c r="H1405" s="144">
        <v>300000</v>
      </c>
      <c r="I1405" s="414"/>
      <c r="J1405" s="146"/>
      <c r="K1405" s="152"/>
      <c r="L1405" s="191"/>
      <c r="M1405" s="191"/>
    </row>
    <row r="1406" spans="1:13">
      <c r="A1406" s="456" t="s">
        <v>1519</v>
      </c>
      <c r="B1406" s="13" t="s">
        <v>3</v>
      </c>
      <c r="C1406" s="206" t="s">
        <v>4</v>
      </c>
      <c r="D1406" s="167" t="s">
        <v>1446</v>
      </c>
      <c r="E1406" s="164" t="s">
        <v>1537</v>
      </c>
      <c r="F1406" s="167" t="s">
        <v>27</v>
      </c>
      <c r="G1406" s="167" t="s">
        <v>280</v>
      </c>
      <c r="H1406" s="144">
        <v>1500000</v>
      </c>
      <c r="I1406" s="414"/>
      <c r="J1406" s="146"/>
      <c r="K1406" s="152"/>
      <c r="L1406" s="191"/>
      <c r="M1406" s="191"/>
    </row>
    <row r="1407" spans="1:13">
      <c r="A1407" s="456" t="s">
        <v>1519</v>
      </c>
      <c r="B1407" s="13" t="s">
        <v>32</v>
      </c>
      <c r="C1407" s="206" t="s">
        <v>33</v>
      </c>
      <c r="D1407" s="167" t="s">
        <v>1447</v>
      </c>
      <c r="E1407" s="164" t="s">
        <v>1537</v>
      </c>
      <c r="F1407" s="167" t="s">
        <v>27</v>
      </c>
      <c r="G1407" s="167" t="s">
        <v>280</v>
      </c>
      <c r="H1407" s="144">
        <v>9000000</v>
      </c>
      <c r="I1407" s="414"/>
      <c r="J1407" s="146"/>
      <c r="K1407" s="152"/>
      <c r="L1407" s="191"/>
      <c r="M1407" s="191"/>
    </row>
    <row r="1408" spans="1:13">
      <c r="A1408" s="456" t="s">
        <v>1519</v>
      </c>
      <c r="B1408" s="13" t="s">
        <v>11</v>
      </c>
      <c r="C1408" s="206" t="s">
        <v>1555</v>
      </c>
      <c r="D1408" s="167">
        <v>71061</v>
      </c>
      <c r="E1408" s="164" t="s">
        <v>1537</v>
      </c>
      <c r="F1408" s="167" t="s">
        <v>27</v>
      </c>
      <c r="G1408" s="167" t="s">
        <v>280</v>
      </c>
      <c r="H1408" s="144">
        <v>1200000</v>
      </c>
      <c r="I1408" s="414"/>
      <c r="J1408" s="146"/>
      <c r="K1408" s="152"/>
      <c r="L1408" s="191"/>
      <c r="M1408" s="191"/>
    </row>
    <row r="1409" spans="1:14">
      <c r="A1409" s="456" t="s">
        <v>1519</v>
      </c>
      <c r="B1409" s="13" t="s">
        <v>15</v>
      </c>
      <c r="C1409" s="206" t="s">
        <v>486</v>
      </c>
      <c r="D1409" s="167" t="s">
        <v>1448</v>
      </c>
      <c r="E1409" s="164" t="s">
        <v>1537</v>
      </c>
      <c r="F1409" s="167" t="s">
        <v>27</v>
      </c>
      <c r="G1409" s="167" t="s">
        <v>280</v>
      </c>
      <c r="H1409" s="144">
        <v>1000000</v>
      </c>
      <c r="I1409" s="414"/>
      <c r="J1409" s="146"/>
      <c r="K1409" s="152"/>
      <c r="L1409" s="191"/>
      <c r="M1409" s="191"/>
    </row>
    <row r="1410" spans="1:14">
      <c r="A1410" s="456" t="s">
        <v>1519</v>
      </c>
      <c r="B1410" s="13" t="s">
        <v>17</v>
      </c>
      <c r="C1410" s="206" t="s">
        <v>18</v>
      </c>
      <c r="D1410" s="167" t="s">
        <v>1449</v>
      </c>
      <c r="E1410" s="164" t="s">
        <v>1537</v>
      </c>
      <c r="F1410" s="167" t="s">
        <v>27</v>
      </c>
      <c r="G1410" s="167" t="s">
        <v>280</v>
      </c>
      <c r="H1410" s="144">
        <v>2100000</v>
      </c>
      <c r="I1410" s="414"/>
      <c r="J1410" s="146"/>
      <c r="K1410" s="152"/>
      <c r="L1410" s="191"/>
      <c r="M1410" s="191"/>
    </row>
    <row r="1411" spans="1:14">
      <c r="A1411" s="456" t="s">
        <v>1519</v>
      </c>
      <c r="B1411" s="13" t="s">
        <v>19</v>
      </c>
      <c r="C1411" s="206" t="s">
        <v>20</v>
      </c>
      <c r="D1411" s="167" t="s">
        <v>1450</v>
      </c>
      <c r="E1411" s="164" t="s">
        <v>1537</v>
      </c>
      <c r="F1411" s="167" t="s">
        <v>27</v>
      </c>
      <c r="G1411" s="167" t="s">
        <v>280</v>
      </c>
      <c r="H1411" s="144">
        <v>200000</v>
      </c>
      <c r="I1411" s="414"/>
      <c r="J1411" s="146"/>
      <c r="K1411" s="152"/>
      <c r="L1411" s="191"/>
      <c r="M1411" s="191"/>
    </row>
    <row r="1412" spans="1:14">
      <c r="A1412" s="456" t="s">
        <v>1519</v>
      </c>
      <c r="B1412" s="13" t="s">
        <v>37</v>
      </c>
      <c r="C1412" s="206" t="s">
        <v>38</v>
      </c>
      <c r="D1412" s="167" t="s">
        <v>1451</v>
      </c>
      <c r="E1412" s="164" t="s">
        <v>1537</v>
      </c>
      <c r="F1412" s="167" t="s">
        <v>27</v>
      </c>
      <c r="G1412" s="167" t="s">
        <v>280</v>
      </c>
      <c r="H1412" s="144">
        <v>1200000</v>
      </c>
      <c r="I1412" s="414"/>
      <c r="J1412" s="146"/>
      <c r="K1412" s="152"/>
      <c r="L1412" s="191"/>
      <c r="M1412" s="191"/>
    </row>
    <row r="1413" spans="1:14">
      <c r="A1413" s="456" t="s">
        <v>1519</v>
      </c>
      <c r="B1413" s="13" t="s">
        <v>13</v>
      </c>
      <c r="C1413" s="206" t="s">
        <v>14</v>
      </c>
      <c r="D1413" s="167" t="s">
        <v>1451</v>
      </c>
      <c r="E1413" s="164" t="s">
        <v>1537</v>
      </c>
      <c r="F1413" s="167" t="s">
        <v>27</v>
      </c>
      <c r="G1413" s="167" t="s">
        <v>280</v>
      </c>
      <c r="H1413" s="144">
        <v>35000000</v>
      </c>
      <c r="I1413" s="414"/>
      <c r="J1413" s="146"/>
      <c r="K1413" s="144" t="s">
        <v>1452</v>
      </c>
      <c r="L1413" s="191"/>
      <c r="M1413" s="191"/>
    </row>
    <row r="1414" spans="1:14" s="14" customFormat="1">
      <c r="A1414" s="456" t="s">
        <v>1519</v>
      </c>
      <c r="B1414" s="13" t="s">
        <v>240</v>
      </c>
      <c r="C1414" s="486" t="s">
        <v>332</v>
      </c>
      <c r="D1414" s="470"/>
      <c r="E1414" s="387"/>
      <c r="F1414" s="470"/>
      <c r="G1414" s="470"/>
      <c r="H1414" s="152">
        <f>SUM(H1404:H1413)</f>
        <v>54000000</v>
      </c>
      <c r="I1414" s="414"/>
      <c r="J1414" s="146"/>
      <c r="K1414" s="152"/>
      <c r="L1414" s="191"/>
      <c r="M1414" s="191"/>
      <c r="N1414" s="13"/>
    </row>
    <row r="1415" spans="1:14">
      <c r="A1415" s="191" t="s">
        <v>1538</v>
      </c>
      <c r="B1415" s="13" t="s">
        <v>240</v>
      </c>
      <c r="C1415" s="485" t="s">
        <v>531</v>
      </c>
      <c r="G1415" s="145"/>
      <c r="K1415" s="13"/>
      <c r="L1415" s="191"/>
      <c r="M1415" s="191"/>
    </row>
    <row r="1416" spans="1:14">
      <c r="A1416" s="191" t="s">
        <v>1538</v>
      </c>
      <c r="B1416" s="13" t="s">
        <v>25</v>
      </c>
      <c r="C1416" s="487" t="s">
        <v>60</v>
      </c>
      <c r="D1416" s="15">
        <v>70950</v>
      </c>
      <c r="E1416" s="164" t="s">
        <v>1537</v>
      </c>
      <c r="F1416" s="142" t="s">
        <v>376</v>
      </c>
      <c r="G1416" s="145" t="s">
        <v>280</v>
      </c>
      <c r="H1416" s="16">
        <v>300000</v>
      </c>
      <c r="I1416" s="413">
        <v>50000</v>
      </c>
      <c r="J1416" s="153">
        <v>46500</v>
      </c>
      <c r="K1416" s="13"/>
      <c r="L1416" s="191"/>
      <c r="M1416" s="191"/>
    </row>
    <row r="1417" spans="1:14" s="14" customFormat="1">
      <c r="A1417" s="191" t="s">
        <v>1538</v>
      </c>
      <c r="B1417" s="13" t="s">
        <v>2</v>
      </c>
      <c r="C1417" s="487" t="s">
        <v>62</v>
      </c>
      <c r="D1417" s="15">
        <v>70950</v>
      </c>
      <c r="E1417" s="164" t="s">
        <v>1537</v>
      </c>
      <c r="F1417" s="142" t="s">
        <v>376</v>
      </c>
      <c r="G1417" s="145" t="s">
        <v>280</v>
      </c>
      <c r="H1417" s="16">
        <v>200000</v>
      </c>
      <c r="I1417" s="413">
        <v>50000</v>
      </c>
      <c r="J1417" s="153">
        <v>40000</v>
      </c>
      <c r="K1417" s="13"/>
      <c r="L1417" s="191"/>
      <c r="M1417" s="191"/>
      <c r="N1417" s="13"/>
    </row>
    <row r="1418" spans="1:14">
      <c r="A1418" s="191" t="s">
        <v>1538</v>
      </c>
      <c r="B1418" s="13" t="s">
        <v>3</v>
      </c>
      <c r="C1418" s="487" t="s">
        <v>4</v>
      </c>
      <c r="D1418" s="15">
        <v>70950</v>
      </c>
      <c r="E1418" s="164" t="s">
        <v>1537</v>
      </c>
      <c r="F1418" s="142" t="s">
        <v>376</v>
      </c>
      <c r="G1418" s="145" t="s">
        <v>280</v>
      </c>
      <c r="H1418" s="16">
        <v>250000</v>
      </c>
      <c r="I1418" s="413">
        <v>130000</v>
      </c>
      <c r="J1418" s="153">
        <v>100000</v>
      </c>
      <c r="K1418" s="13"/>
      <c r="L1418" s="191"/>
      <c r="M1418" s="191"/>
    </row>
    <row r="1419" spans="1:14">
      <c r="A1419" s="191" t="s">
        <v>1538</v>
      </c>
      <c r="B1419" s="13" t="s">
        <v>74</v>
      </c>
      <c r="C1419" s="487" t="s">
        <v>75</v>
      </c>
      <c r="D1419" s="15">
        <v>70950</v>
      </c>
      <c r="E1419" s="164" t="s">
        <v>1537</v>
      </c>
      <c r="F1419" s="142" t="s">
        <v>376</v>
      </c>
      <c r="G1419" s="145" t="s">
        <v>280</v>
      </c>
      <c r="H1419" s="16">
        <v>200000</v>
      </c>
      <c r="I1419" s="413">
        <v>100000</v>
      </c>
      <c r="J1419" s="153">
        <v>85000</v>
      </c>
      <c r="K1419" s="13"/>
      <c r="L1419" s="191"/>
      <c r="M1419" s="191"/>
    </row>
    <row r="1420" spans="1:14">
      <c r="A1420" s="191" t="s">
        <v>1538</v>
      </c>
      <c r="B1420" s="13" t="s">
        <v>32</v>
      </c>
      <c r="C1420" s="487" t="s">
        <v>490</v>
      </c>
      <c r="D1420" s="15">
        <v>70950</v>
      </c>
      <c r="E1420" s="164" t="s">
        <v>1537</v>
      </c>
      <c r="F1420" s="142" t="s">
        <v>376</v>
      </c>
      <c r="G1420" s="145" t="s">
        <v>280</v>
      </c>
      <c r="H1420" s="16">
        <v>10000</v>
      </c>
      <c r="I1420" s="413">
        <v>5000</v>
      </c>
      <c r="J1420" s="153">
        <v>4500</v>
      </c>
      <c r="K1420" s="13"/>
      <c r="L1420" s="191"/>
      <c r="M1420" s="191"/>
    </row>
    <row r="1421" spans="1:14">
      <c r="A1421" s="191" t="s">
        <v>1538</v>
      </c>
      <c r="B1421" s="13" t="s">
        <v>7</v>
      </c>
      <c r="C1421" s="487" t="s">
        <v>8</v>
      </c>
      <c r="D1421" s="15">
        <v>70950</v>
      </c>
      <c r="E1421" s="164" t="s">
        <v>1537</v>
      </c>
      <c r="F1421" s="142" t="s">
        <v>376</v>
      </c>
      <c r="G1421" s="145" t="s">
        <v>280</v>
      </c>
      <c r="H1421" s="16">
        <v>135000</v>
      </c>
      <c r="I1421" s="413">
        <v>75000</v>
      </c>
      <c r="J1421" s="153">
        <v>65000</v>
      </c>
      <c r="K1421" s="13"/>
      <c r="L1421" s="191"/>
      <c r="M1421" s="191"/>
    </row>
    <row r="1422" spans="1:14">
      <c r="A1422" s="191" t="s">
        <v>1538</v>
      </c>
      <c r="B1422" s="13" t="s">
        <v>19</v>
      </c>
      <c r="C1422" s="487" t="s">
        <v>20</v>
      </c>
      <c r="D1422" s="15">
        <v>70950</v>
      </c>
      <c r="E1422" s="164" t="s">
        <v>1537</v>
      </c>
      <c r="F1422" s="142" t="s">
        <v>376</v>
      </c>
      <c r="G1422" s="145" t="s">
        <v>280</v>
      </c>
      <c r="H1422" s="16">
        <v>5000</v>
      </c>
      <c r="I1422" s="413">
        <v>4000</v>
      </c>
      <c r="J1422" s="153">
        <v>3000</v>
      </c>
      <c r="K1422" s="13"/>
      <c r="L1422" s="191"/>
      <c r="M1422" s="191"/>
    </row>
    <row r="1423" spans="1:14">
      <c r="A1423" s="191" t="s">
        <v>1538</v>
      </c>
      <c r="B1423" s="13" t="s">
        <v>37</v>
      </c>
      <c r="C1423" s="487" t="s">
        <v>38</v>
      </c>
      <c r="D1423" s="15">
        <v>70950</v>
      </c>
      <c r="E1423" s="164" t="s">
        <v>1537</v>
      </c>
      <c r="F1423" s="142" t="s">
        <v>376</v>
      </c>
      <c r="G1423" s="145" t="s">
        <v>280</v>
      </c>
      <c r="H1423" s="16">
        <v>100000</v>
      </c>
      <c r="I1423" s="413">
        <v>36000</v>
      </c>
      <c r="J1423" s="153">
        <v>31000</v>
      </c>
      <c r="K1423" s="13"/>
      <c r="L1423" s="191"/>
      <c r="M1423" s="191"/>
    </row>
    <row r="1424" spans="1:14">
      <c r="A1424" s="191" t="s">
        <v>1538</v>
      </c>
      <c r="B1424" s="13" t="s">
        <v>240</v>
      </c>
      <c r="C1424" s="486" t="s">
        <v>332</v>
      </c>
      <c r="G1424" s="145"/>
      <c r="H1424" s="25">
        <f>SUM(H1416:H1423)</f>
        <v>1200000</v>
      </c>
      <c r="I1424" s="414">
        <f>SUM(I1416:I1423)</f>
        <v>450000</v>
      </c>
      <c r="J1424" s="180">
        <f>SUM(J1416:J1423)</f>
        <v>375000</v>
      </c>
      <c r="K1424" s="13"/>
      <c r="L1424" s="191"/>
      <c r="M1424" s="191"/>
    </row>
    <row r="1425" spans="1:13">
      <c r="A1425" s="191" t="s">
        <v>1539</v>
      </c>
      <c r="B1425" s="13" t="s">
        <v>240</v>
      </c>
      <c r="C1425" s="485" t="s">
        <v>207</v>
      </c>
      <c r="G1425" s="145"/>
      <c r="L1425" s="191"/>
      <c r="M1425" s="191"/>
    </row>
    <row r="1426" spans="1:13">
      <c r="A1426" s="191" t="s">
        <v>1539</v>
      </c>
      <c r="B1426" s="13" t="s">
        <v>24</v>
      </c>
      <c r="C1426" s="486" t="s">
        <v>306</v>
      </c>
      <c r="D1426" s="119" t="s">
        <v>1</v>
      </c>
      <c r="E1426" s="164" t="s">
        <v>1537</v>
      </c>
      <c r="F1426" s="142" t="s">
        <v>206</v>
      </c>
      <c r="G1426" s="145" t="s">
        <v>280</v>
      </c>
      <c r="H1426" s="25">
        <v>416425340</v>
      </c>
      <c r="I1426" s="414">
        <v>368518000</v>
      </c>
      <c r="J1426" s="146">
        <v>261580368</v>
      </c>
      <c r="L1426" s="191"/>
      <c r="M1426" s="191"/>
    </row>
    <row r="1427" spans="1:13">
      <c r="A1427" s="191" t="s">
        <v>1539</v>
      </c>
      <c r="B1427" s="13" t="s">
        <v>2</v>
      </c>
      <c r="C1427" s="487" t="s">
        <v>62</v>
      </c>
      <c r="D1427" s="15" t="s">
        <v>200</v>
      </c>
      <c r="E1427" s="164" t="s">
        <v>1537</v>
      </c>
      <c r="F1427" s="142" t="s">
        <v>206</v>
      </c>
      <c r="G1427" s="145" t="s">
        <v>280</v>
      </c>
      <c r="H1427" s="16">
        <v>340000</v>
      </c>
      <c r="I1427" s="413">
        <v>330000</v>
      </c>
      <c r="J1427" s="143">
        <v>247500</v>
      </c>
      <c r="K1427" s="13"/>
      <c r="L1427" s="191"/>
      <c r="M1427" s="191"/>
    </row>
    <row r="1428" spans="1:13">
      <c r="A1428" s="191" t="s">
        <v>1539</v>
      </c>
      <c r="B1428" s="13" t="s">
        <v>69</v>
      </c>
      <c r="C1428" s="487" t="s">
        <v>97</v>
      </c>
      <c r="D1428" s="15" t="s">
        <v>200</v>
      </c>
      <c r="E1428" s="164" t="s">
        <v>1537</v>
      </c>
      <c r="F1428" s="142" t="s">
        <v>206</v>
      </c>
      <c r="G1428" s="145" t="s">
        <v>280</v>
      </c>
      <c r="H1428" s="16">
        <v>500000</v>
      </c>
      <c r="I1428" s="413">
        <v>490000</v>
      </c>
      <c r="J1428" s="143">
        <v>367500</v>
      </c>
      <c r="K1428" s="13"/>
      <c r="L1428" s="191"/>
      <c r="M1428" s="191"/>
    </row>
    <row r="1429" spans="1:13">
      <c r="A1429" s="191" t="s">
        <v>1539</v>
      </c>
      <c r="B1429" s="13" t="s">
        <v>122</v>
      </c>
      <c r="C1429" s="487" t="s">
        <v>123</v>
      </c>
      <c r="D1429" s="15" t="s">
        <v>200</v>
      </c>
      <c r="E1429" s="164" t="s">
        <v>1537</v>
      </c>
      <c r="F1429" s="142" t="s">
        <v>206</v>
      </c>
      <c r="G1429" s="145" t="s">
        <v>280</v>
      </c>
      <c r="H1429" s="16">
        <v>4000000</v>
      </c>
      <c r="I1429" s="413">
        <v>4500000</v>
      </c>
      <c r="J1429" s="143">
        <v>0</v>
      </c>
      <c r="K1429" s="13"/>
      <c r="L1429" s="191"/>
      <c r="M1429" s="191"/>
    </row>
    <row r="1430" spans="1:13">
      <c r="A1430" s="191" t="s">
        <v>1539</v>
      </c>
      <c r="B1430" s="13" t="s">
        <v>3</v>
      </c>
      <c r="C1430" s="487" t="s">
        <v>4</v>
      </c>
      <c r="D1430" s="15" t="s">
        <v>200</v>
      </c>
      <c r="E1430" s="164" t="s">
        <v>1537</v>
      </c>
      <c r="F1430" s="142" t="s">
        <v>206</v>
      </c>
      <c r="G1430" s="145" t="s">
        <v>280</v>
      </c>
      <c r="H1430" s="16">
        <v>400000</v>
      </c>
      <c r="I1430" s="413">
        <v>460000</v>
      </c>
      <c r="J1430" s="143">
        <v>345000</v>
      </c>
      <c r="K1430" s="13"/>
      <c r="L1430" s="191"/>
      <c r="M1430" s="191"/>
    </row>
    <row r="1431" spans="1:13">
      <c r="A1431" s="191" t="s">
        <v>1539</v>
      </c>
      <c r="B1431" s="13" t="s">
        <v>102</v>
      </c>
      <c r="C1431" s="487" t="s">
        <v>103</v>
      </c>
      <c r="D1431" s="15" t="s">
        <v>200</v>
      </c>
      <c r="E1431" s="164" t="s">
        <v>1537</v>
      </c>
      <c r="F1431" s="142" t="s">
        <v>206</v>
      </c>
      <c r="G1431" s="145" t="s">
        <v>280</v>
      </c>
      <c r="H1431" s="16">
        <v>60000</v>
      </c>
      <c r="I1431" s="413">
        <v>70000</v>
      </c>
      <c r="J1431" s="143">
        <v>52500</v>
      </c>
      <c r="K1431" s="13"/>
      <c r="L1431" s="191"/>
      <c r="M1431" s="191"/>
    </row>
    <row r="1432" spans="1:13">
      <c r="A1432" s="191" t="s">
        <v>1539</v>
      </c>
      <c r="B1432" s="13" t="s">
        <v>52</v>
      </c>
      <c r="C1432" s="487" t="s">
        <v>53</v>
      </c>
      <c r="D1432" s="15" t="s">
        <v>200</v>
      </c>
      <c r="E1432" s="164" t="s">
        <v>1537</v>
      </c>
      <c r="F1432" s="142" t="s">
        <v>206</v>
      </c>
      <c r="G1432" s="145" t="s">
        <v>280</v>
      </c>
      <c r="H1432" s="16">
        <v>225000</v>
      </c>
      <c r="I1432" s="413">
        <v>220000</v>
      </c>
      <c r="J1432" s="143">
        <v>165000</v>
      </c>
      <c r="K1432" s="13"/>
      <c r="L1432" s="191"/>
      <c r="M1432" s="191"/>
    </row>
    <row r="1433" spans="1:13">
      <c r="A1433" s="191" t="s">
        <v>1539</v>
      </c>
      <c r="B1433" s="13" t="s">
        <v>111</v>
      </c>
      <c r="C1433" s="487" t="s">
        <v>112</v>
      </c>
      <c r="D1433" s="15" t="s">
        <v>200</v>
      </c>
      <c r="E1433" s="164" t="s">
        <v>1537</v>
      </c>
      <c r="F1433" s="142" t="s">
        <v>206</v>
      </c>
      <c r="G1433" s="145" t="s">
        <v>280</v>
      </c>
      <c r="H1433" s="16">
        <v>300000</v>
      </c>
      <c r="I1433" s="413">
        <v>270000</v>
      </c>
      <c r="J1433" s="143">
        <v>202500</v>
      </c>
      <c r="K1433" s="13"/>
      <c r="L1433" s="191"/>
      <c r="M1433" s="191"/>
    </row>
    <row r="1434" spans="1:13">
      <c r="A1434" s="191" t="s">
        <v>1539</v>
      </c>
      <c r="B1434" s="13" t="s">
        <v>5</v>
      </c>
      <c r="C1434" s="487" t="s">
        <v>6</v>
      </c>
      <c r="D1434" s="15" t="s">
        <v>200</v>
      </c>
      <c r="E1434" s="164" t="s">
        <v>1537</v>
      </c>
      <c r="F1434" s="142" t="s">
        <v>206</v>
      </c>
      <c r="G1434" s="145" t="s">
        <v>280</v>
      </c>
      <c r="H1434" s="16">
        <v>5000000</v>
      </c>
      <c r="I1434" s="413">
        <v>5500000</v>
      </c>
      <c r="J1434" s="143">
        <v>0</v>
      </c>
      <c r="L1434" s="191"/>
      <c r="M1434" s="191"/>
    </row>
    <row r="1435" spans="1:13">
      <c r="A1435" s="191" t="s">
        <v>1539</v>
      </c>
      <c r="B1435" s="13" t="s">
        <v>32</v>
      </c>
      <c r="C1435" s="487" t="s">
        <v>33</v>
      </c>
      <c r="D1435" s="15" t="s">
        <v>200</v>
      </c>
      <c r="E1435" s="164" t="s">
        <v>1537</v>
      </c>
      <c r="F1435" s="142" t="s">
        <v>206</v>
      </c>
      <c r="G1435" s="145" t="s">
        <v>280</v>
      </c>
      <c r="H1435" s="16">
        <v>190000</v>
      </c>
      <c r="I1435" s="413">
        <v>140000</v>
      </c>
      <c r="J1435" s="143">
        <v>105000</v>
      </c>
      <c r="L1435" s="191"/>
      <c r="M1435" s="191"/>
    </row>
    <row r="1436" spans="1:13">
      <c r="A1436" s="191" t="s">
        <v>1539</v>
      </c>
      <c r="B1436" s="13" t="s">
        <v>82</v>
      </c>
      <c r="C1436" s="487" t="s">
        <v>83</v>
      </c>
      <c r="D1436" s="15" t="s">
        <v>200</v>
      </c>
      <c r="E1436" s="164" t="s">
        <v>1537</v>
      </c>
      <c r="F1436" s="142" t="s">
        <v>206</v>
      </c>
      <c r="G1436" s="145" t="s">
        <v>280</v>
      </c>
      <c r="H1436" s="16">
        <v>8000000</v>
      </c>
      <c r="I1436" s="413">
        <v>7000000</v>
      </c>
      <c r="J1436" s="143">
        <v>0</v>
      </c>
      <c r="L1436" s="191"/>
      <c r="M1436" s="191"/>
    </row>
    <row r="1437" spans="1:13">
      <c r="A1437" s="191" t="s">
        <v>1539</v>
      </c>
      <c r="B1437" s="13" t="s">
        <v>15</v>
      </c>
      <c r="C1437" s="487" t="s">
        <v>486</v>
      </c>
      <c r="D1437" s="15" t="s">
        <v>200</v>
      </c>
      <c r="E1437" s="164" t="s">
        <v>1537</v>
      </c>
      <c r="F1437" s="142" t="s">
        <v>206</v>
      </c>
      <c r="G1437" s="145" t="s">
        <v>280</v>
      </c>
      <c r="H1437" s="16">
        <v>425000</v>
      </c>
      <c r="I1437" s="413">
        <v>400000</v>
      </c>
      <c r="J1437" s="143">
        <v>300000</v>
      </c>
      <c r="L1437" s="191"/>
      <c r="M1437" s="191"/>
    </row>
    <row r="1438" spans="1:13">
      <c r="A1438" s="191" t="s">
        <v>1539</v>
      </c>
      <c r="B1438" s="13" t="s">
        <v>17</v>
      </c>
      <c r="C1438" s="487" t="s">
        <v>18</v>
      </c>
      <c r="D1438" s="15" t="s">
        <v>200</v>
      </c>
      <c r="E1438" s="164" t="s">
        <v>1537</v>
      </c>
      <c r="F1438" s="142" t="s">
        <v>206</v>
      </c>
      <c r="G1438" s="145" t="s">
        <v>280</v>
      </c>
      <c r="H1438" s="16">
        <v>500000</v>
      </c>
      <c r="I1438" s="413">
        <v>566000</v>
      </c>
      <c r="J1438" s="143">
        <v>424500</v>
      </c>
      <c r="L1438" s="191"/>
      <c r="M1438" s="191"/>
    </row>
    <row r="1439" spans="1:13">
      <c r="A1439" s="191" t="s">
        <v>1539</v>
      </c>
      <c r="B1439" s="13" t="s">
        <v>19</v>
      </c>
      <c r="C1439" s="487" t="s">
        <v>20</v>
      </c>
      <c r="D1439" s="15" t="s">
        <v>200</v>
      </c>
      <c r="E1439" s="164" t="s">
        <v>1537</v>
      </c>
      <c r="F1439" s="142" t="s">
        <v>206</v>
      </c>
      <c r="G1439" s="145" t="s">
        <v>280</v>
      </c>
      <c r="H1439" s="16">
        <v>60000</v>
      </c>
      <c r="I1439" s="413">
        <v>54000</v>
      </c>
      <c r="J1439" s="143">
        <v>40500</v>
      </c>
      <c r="L1439" s="191"/>
      <c r="M1439" s="191"/>
    </row>
    <row r="1440" spans="1:13">
      <c r="A1440" s="191" t="s">
        <v>1539</v>
      </c>
      <c r="B1440" s="13" t="s">
        <v>240</v>
      </c>
      <c r="C1440" s="486" t="s">
        <v>332</v>
      </c>
      <c r="G1440" s="145"/>
      <c r="H1440" s="25">
        <f>SUM(H1427:H1439)</f>
        <v>20000000</v>
      </c>
      <c r="I1440" s="414">
        <f>SUM(I1427:I1439)</f>
        <v>20000000</v>
      </c>
      <c r="J1440" s="146">
        <f>SUM(J1427:J1439)</f>
        <v>2250000</v>
      </c>
      <c r="K1440" s="152"/>
      <c r="L1440" s="191"/>
      <c r="M1440" s="191"/>
    </row>
    <row r="1441" spans="1:13">
      <c r="A1441" s="191" t="s">
        <v>1540</v>
      </c>
      <c r="B1441" s="13" t="s">
        <v>240</v>
      </c>
      <c r="C1441" s="485" t="s">
        <v>177</v>
      </c>
      <c r="G1441" s="145"/>
      <c r="L1441" s="191"/>
      <c r="M1441" s="191"/>
    </row>
    <row r="1442" spans="1:13">
      <c r="A1442" s="191" t="s">
        <v>1540</v>
      </c>
      <c r="B1442" s="13" t="s">
        <v>24</v>
      </c>
      <c r="C1442" s="486" t="s">
        <v>306</v>
      </c>
      <c r="D1442" s="119" t="s">
        <v>1</v>
      </c>
      <c r="E1442" s="164" t="s">
        <v>1537</v>
      </c>
      <c r="F1442" s="142" t="s">
        <v>27</v>
      </c>
      <c r="G1442" s="145" t="s">
        <v>280</v>
      </c>
      <c r="H1442" s="25">
        <v>2413685650</v>
      </c>
      <c r="I1442" s="414">
        <v>1905005000</v>
      </c>
      <c r="J1442" s="146">
        <v>1157992433</v>
      </c>
      <c r="L1442" s="191"/>
      <c r="M1442" s="191"/>
    </row>
    <row r="1443" spans="1:13">
      <c r="A1443" s="191" t="s">
        <v>1540</v>
      </c>
      <c r="B1443" s="13" t="s">
        <v>25</v>
      </c>
      <c r="C1443" s="487" t="s">
        <v>60</v>
      </c>
      <c r="D1443" s="15" t="s">
        <v>176</v>
      </c>
      <c r="E1443" s="164" t="s">
        <v>1537</v>
      </c>
      <c r="F1443" s="142" t="s">
        <v>27</v>
      </c>
      <c r="G1443" s="145" t="s">
        <v>280</v>
      </c>
      <c r="H1443" s="16">
        <v>21750000</v>
      </c>
      <c r="I1443" s="413">
        <v>21750000</v>
      </c>
      <c r="J1443" s="143">
        <v>16312500</v>
      </c>
      <c r="L1443" s="191"/>
      <c r="M1443" s="191"/>
    </row>
    <row r="1444" spans="1:13">
      <c r="A1444" s="191" t="s">
        <v>1540</v>
      </c>
      <c r="B1444" s="13" t="s">
        <v>2</v>
      </c>
      <c r="C1444" s="487" t="s">
        <v>62</v>
      </c>
      <c r="D1444" s="15" t="s">
        <v>176</v>
      </c>
      <c r="E1444" s="164" t="s">
        <v>1537</v>
      </c>
      <c r="F1444" s="142" t="s">
        <v>27</v>
      </c>
      <c r="G1444" s="145" t="s">
        <v>280</v>
      </c>
      <c r="H1444" s="16">
        <v>30130000</v>
      </c>
      <c r="I1444" s="413">
        <v>6130000</v>
      </c>
      <c r="J1444" s="143">
        <v>0</v>
      </c>
      <c r="L1444" s="191"/>
      <c r="M1444" s="191"/>
    </row>
    <row r="1445" spans="1:13">
      <c r="A1445" s="191" t="s">
        <v>1540</v>
      </c>
      <c r="B1445" s="13" t="s">
        <v>69</v>
      </c>
      <c r="C1445" s="487" t="s">
        <v>97</v>
      </c>
      <c r="D1445" s="15" t="s">
        <v>176</v>
      </c>
      <c r="E1445" s="164" t="s">
        <v>1537</v>
      </c>
      <c r="F1445" s="142" t="s">
        <v>27</v>
      </c>
      <c r="G1445" s="145" t="s">
        <v>280</v>
      </c>
      <c r="H1445" s="16">
        <v>4975000</v>
      </c>
      <c r="I1445" s="413">
        <v>4975000</v>
      </c>
      <c r="J1445" s="143">
        <v>3731250</v>
      </c>
      <c r="L1445" s="191"/>
      <c r="M1445" s="191"/>
    </row>
    <row r="1446" spans="1:13">
      <c r="A1446" s="191" t="s">
        <v>1540</v>
      </c>
      <c r="B1446" s="13" t="s">
        <v>122</v>
      </c>
      <c r="C1446" s="487" t="s">
        <v>123</v>
      </c>
      <c r="D1446" s="15" t="s">
        <v>176</v>
      </c>
      <c r="E1446" s="164" t="s">
        <v>1537</v>
      </c>
      <c r="F1446" s="142" t="s">
        <v>27</v>
      </c>
      <c r="G1446" s="145" t="s">
        <v>280</v>
      </c>
      <c r="H1446" s="16">
        <v>2000000</v>
      </c>
      <c r="I1446" s="413">
        <v>2000000</v>
      </c>
      <c r="J1446" s="143">
        <v>1500000</v>
      </c>
      <c r="L1446" s="191"/>
      <c r="M1446" s="191"/>
    </row>
    <row r="1447" spans="1:13">
      <c r="A1447" s="191" t="s">
        <v>1540</v>
      </c>
      <c r="B1447" s="13" t="s">
        <v>178</v>
      </c>
      <c r="C1447" s="487" t="s">
        <v>179</v>
      </c>
      <c r="D1447" s="15" t="s">
        <v>176</v>
      </c>
      <c r="E1447" s="164" t="s">
        <v>1537</v>
      </c>
      <c r="F1447" s="142" t="s">
        <v>27</v>
      </c>
      <c r="G1447" s="145" t="s">
        <v>280</v>
      </c>
      <c r="H1447" s="16">
        <v>200000</v>
      </c>
      <c r="I1447" s="413">
        <v>200000</v>
      </c>
      <c r="J1447" s="143">
        <v>150000</v>
      </c>
      <c r="L1447" s="191"/>
      <c r="M1447" s="191"/>
    </row>
    <row r="1448" spans="1:13">
      <c r="A1448" s="191" t="s">
        <v>1540</v>
      </c>
      <c r="B1448" s="13" t="s">
        <v>180</v>
      </c>
      <c r="C1448" s="487" t="s">
        <v>181</v>
      </c>
      <c r="D1448" s="15" t="s">
        <v>176</v>
      </c>
      <c r="E1448" s="164" t="s">
        <v>1537</v>
      </c>
      <c r="F1448" s="142" t="s">
        <v>27</v>
      </c>
      <c r="G1448" s="145" t="s">
        <v>280</v>
      </c>
      <c r="H1448" s="16">
        <v>500000</v>
      </c>
      <c r="I1448" s="413">
        <v>500000</v>
      </c>
      <c r="J1448" s="143">
        <v>375000</v>
      </c>
      <c r="L1448" s="191"/>
      <c r="M1448" s="191"/>
    </row>
    <row r="1449" spans="1:13">
      <c r="A1449" s="191" t="s">
        <v>1540</v>
      </c>
      <c r="B1449" s="13" t="s">
        <v>3</v>
      </c>
      <c r="C1449" s="487" t="s">
        <v>4</v>
      </c>
      <c r="D1449" s="15" t="s">
        <v>176</v>
      </c>
      <c r="E1449" s="164" t="s">
        <v>1537</v>
      </c>
      <c r="F1449" s="142" t="s">
        <v>27</v>
      </c>
      <c r="G1449" s="145" t="s">
        <v>280</v>
      </c>
      <c r="H1449" s="157">
        <v>15125000</v>
      </c>
      <c r="I1449" s="413">
        <v>10125000</v>
      </c>
      <c r="J1449" s="143">
        <v>0</v>
      </c>
      <c r="L1449" s="191"/>
      <c r="M1449" s="191"/>
    </row>
    <row r="1450" spans="1:13">
      <c r="A1450" s="191" t="s">
        <v>1540</v>
      </c>
      <c r="B1450" s="13" t="s">
        <v>88</v>
      </c>
      <c r="C1450" s="487" t="s">
        <v>89</v>
      </c>
      <c r="D1450" s="15" t="s">
        <v>176</v>
      </c>
      <c r="E1450" s="164" t="s">
        <v>1537</v>
      </c>
      <c r="F1450" s="142" t="s">
        <v>27</v>
      </c>
      <c r="G1450" s="145" t="s">
        <v>280</v>
      </c>
      <c r="H1450" s="16">
        <v>3000000</v>
      </c>
      <c r="I1450" s="413">
        <v>3000000</v>
      </c>
      <c r="J1450" s="143">
        <v>2250000</v>
      </c>
      <c r="L1450" s="191"/>
      <c r="M1450" s="191"/>
    </row>
    <row r="1451" spans="1:13">
      <c r="A1451" s="191" t="s">
        <v>1540</v>
      </c>
      <c r="B1451" s="13" t="s">
        <v>102</v>
      </c>
      <c r="C1451" s="487" t="s">
        <v>103</v>
      </c>
      <c r="D1451" s="15" t="s">
        <v>176</v>
      </c>
      <c r="E1451" s="164" t="s">
        <v>1537</v>
      </c>
      <c r="F1451" s="142" t="s">
        <v>27</v>
      </c>
      <c r="G1451" s="145" t="s">
        <v>280</v>
      </c>
      <c r="H1451" s="16">
        <v>787500</v>
      </c>
      <c r="I1451" s="413">
        <v>7875000</v>
      </c>
      <c r="J1451" s="143">
        <v>5906250</v>
      </c>
      <c r="L1451" s="191"/>
      <c r="M1451" s="191"/>
    </row>
    <row r="1452" spans="1:13">
      <c r="A1452" s="191" t="s">
        <v>1540</v>
      </c>
      <c r="B1452" s="13" t="s">
        <v>52</v>
      </c>
      <c r="C1452" s="487" t="s">
        <v>53</v>
      </c>
      <c r="D1452" s="15" t="s">
        <v>176</v>
      </c>
      <c r="E1452" s="164" t="s">
        <v>1537</v>
      </c>
      <c r="F1452" s="142" t="s">
        <v>27</v>
      </c>
      <c r="G1452" s="145" t="s">
        <v>280</v>
      </c>
      <c r="H1452" s="16">
        <v>15000000</v>
      </c>
      <c r="I1452" s="413">
        <v>15000000</v>
      </c>
      <c r="J1452" s="143">
        <v>11250000</v>
      </c>
      <c r="L1452" s="191"/>
      <c r="M1452" s="191"/>
    </row>
    <row r="1453" spans="1:13">
      <c r="A1453" s="191" t="s">
        <v>1540</v>
      </c>
      <c r="B1453" s="13" t="s">
        <v>5</v>
      </c>
      <c r="C1453" s="487" t="s">
        <v>6</v>
      </c>
      <c r="D1453" s="15" t="s">
        <v>176</v>
      </c>
      <c r="E1453" s="164" t="s">
        <v>1537</v>
      </c>
      <c r="F1453" s="142" t="s">
        <v>27</v>
      </c>
      <c r="G1453" s="145" t="s">
        <v>280</v>
      </c>
      <c r="H1453" s="16">
        <v>3625000</v>
      </c>
      <c r="I1453" s="413">
        <v>3625000</v>
      </c>
      <c r="J1453" s="143">
        <v>2887500</v>
      </c>
      <c r="L1453" s="191"/>
      <c r="M1453" s="191"/>
    </row>
    <row r="1454" spans="1:13">
      <c r="A1454" s="191" t="s">
        <v>1540</v>
      </c>
      <c r="B1454" s="13" t="s">
        <v>74</v>
      </c>
      <c r="C1454" s="487" t="s">
        <v>75</v>
      </c>
      <c r="D1454" s="15" t="s">
        <v>176</v>
      </c>
      <c r="E1454" s="164" t="s">
        <v>1537</v>
      </c>
      <c r="F1454" s="142" t="s">
        <v>27</v>
      </c>
      <c r="G1454" s="145" t="s">
        <v>280</v>
      </c>
      <c r="H1454" s="16">
        <v>30875000</v>
      </c>
      <c r="I1454" s="413">
        <v>5875000</v>
      </c>
      <c r="J1454" s="143">
        <v>0</v>
      </c>
      <c r="L1454" s="191"/>
      <c r="M1454" s="191"/>
    </row>
    <row r="1455" spans="1:13">
      <c r="A1455" s="191" t="s">
        <v>1540</v>
      </c>
      <c r="B1455" s="13" t="s">
        <v>182</v>
      </c>
      <c r="C1455" s="487" t="s">
        <v>183</v>
      </c>
      <c r="D1455" s="15" t="s">
        <v>176</v>
      </c>
      <c r="E1455" s="164" t="s">
        <v>1537</v>
      </c>
      <c r="F1455" s="142" t="s">
        <v>27</v>
      </c>
      <c r="G1455" s="145" t="s">
        <v>280</v>
      </c>
      <c r="H1455" s="16">
        <v>500000</v>
      </c>
      <c r="I1455" s="413">
        <v>500000</v>
      </c>
      <c r="J1455" s="143">
        <v>375000</v>
      </c>
      <c r="L1455" s="191"/>
      <c r="M1455" s="191"/>
    </row>
    <row r="1456" spans="1:13">
      <c r="A1456" s="191" t="s">
        <v>1540</v>
      </c>
      <c r="B1456" s="13" t="s">
        <v>184</v>
      </c>
      <c r="C1456" s="487" t="s">
        <v>185</v>
      </c>
      <c r="D1456" s="15" t="s">
        <v>176</v>
      </c>
      <c r="E1456" s="164" t="s">
        <v>1537</v>
      </c>
      <c r="F1456" s="142" t="s">
        <v>27</v>
      </c>
      <c r="G1456" s="145" t="s">
        <v>280</v>
      </c>
      <c r="H1456" s="16">
        <v>1000000</v>
      </c>
      <c r="I1456" s="413">
        <v>1000000</v>
      </c>
      <c r="J1456" s="143">
        <v>750000</v>
      </c>
      <c r="L1456" s="191"/>
      <c r="M1456" s="191"/>
    </row>
    <row r="1457" spans="1:13">
      <c r="A1457" s="191" t="s">
        <v>1540</v>
      </c>
      <c r="B1457" s="13" t="s">
        <v>32</v>
      </c>
      <c r="C1457" s="487" t="s">
        <v>33</v>
      </c>
      <c r="D1457" s="15" t="s">
        <v>176</v>
      </c>
      <c r="E1457" s="164" t="s">
        <v>1537</v>
      </c>
      <c r="F1457" s="142" t="s">
        <v>27</v>
      </c>
      <c r="G1457" s="145" t="s">
        <v>280</v>
      </c>
      <c r="H1457" s="16">
        <v>9375000</v>
      </c>
      <c r="I1457" s="413">
        <v>9375000</v>
      </c>
      <c r="J1457" s="143">
        <v>7031250</v>
      </c>
      <c r="L1457" s="191"/>
      <c r="M1457" s="191"/>
    </row>
    <row r="1458" spans="1:13">
      <c r="A1458" s="191" t="s">
        <v>1540</v>
      </c>
      <c r="B1458" s="13" t="s">
        <v>7</v>
      </c>
      <c r="C1458" s="487" t="s">
        <v>8</v>
      </c>
      <c r="D1458" s="15" t="s">
        <v>176</v>
      </c>
      <c r="E1458" s="164" t="s">
        <v>1537</v>
      </c>
      <c r="F1458" s="142" t="s">
        <v>27</v>
      </c>
      <c r="G1458" s="145" t="s">
        <v>280</v>
      </c>
      <c r="H1458" s="16">
        <v>5625000</v>
      </c>
      <c r="I1458" s="413">
        <v>5625000</v>
      </c>
      <c r="J1458" s="143">
        <v>4218750</v>
      </c>
      <c r="L1458" s="191"/>
      <c r="M1458" s="191"/>
    </row>
    <row r="1459" spans="1:13">
      <c r="A1459" s="191" t="s">
        <v>1540</v>
      </c>
      <c r="B1459" s="13" t="s">
        <v>34</v>
      </c>
      <c r="C1459" s="487" t="s">
        <v>823</v>
      </c>
      <c r="D1459" s="15" t="s">
        <v>176</v>
      </c>
      <c r="E1459" s="164" t="s">
        <v>1537</v>
      </c>
      <c r="F1459" s="142" t="s">
        <v>27</v>
      </c>
      <c r="G1459" s="145" t="s">
        <v>280</v>
      </c>
      <c r="H1459" s="16">
        <v>1875000</v>
      </c>
      <c r="I1459" s="413">
        <v>1875000</v>
      </c>
      <c r="J1459" s="143">
        <v>1406250</v>
      </c>
      <c r="L1459" s="191"/>
      <c r="M1459" s="191"/>
    </row>
    <row r="1460" spans="1:13">
      <c r="A1460" s="191" t="s">
        <v>1540</v>
      </c>
      <c r="B1460" s="13" t="s">
        <v>9</v>
      </c>
      <c r="C1460" s="487" t="s">
        <v>10</v>
      </c>
      <c r="D1460" s="15" t="s">
        <v>176</v>
      </c>
      <c r="E1460" s="164" t="s">
        <v>1537</v>
      </c>
      <c r="F1460" s="142" t="s">
        <v>27</v>
      </c>
      <c r="G1460" s="145" t="s">
        <v>280</v>
      </c>
      <c r="H1460" s="16">
        <v>3750000</v>
      </c>
      <c r="I1460" s="413">
        <v>3750000</v>
      </c>
      <c r="J1460" s="143">
        <v>2812500</v>
      </c>
      <c r="L1460" s="191"/>
      <c r="M1460" s="191"/>
    </row>
    <row r="1461" spans="1:13">
      <c r="A1461" s="191" t="s">
        <v>1540</v>
      </c>
      <c r="B1461" s="13" t="s">
        <v>13</v>
      </c>
      <c r="C1461" s="487" t="s">
        <v>14</v>
      </c>
      <c r="D1461" s="15" t="s">
        <v>176</v>
      </c>
      <c r="E1461" s="164" t="s">
        <v>1537</v>
      </c>
      <c r="F1461" s="142" t="s">
        <v>27</v>
      </c>
      <c r="G1461" s="145" t="s">
        <v>280</v>
      </c>
      <c r="H1461" s="16">
        <v>50537500</v>
      </c>
      <c r="I1461" s="413">
        <v>29750000</v>
      </c>
      <c r="J1461" s="143">
        <v>0</v>
      </c>
      <c r="L1461" s="191"/>
      <c r="M1461" s="191"/>
    </row>
    <row r="1462" spans="1:13">
      <c r="A1462" s="191" t="s">
        <v>1540</v>
      </c>
      <c r="B1462" s="13" t="s">
        <v>186</v>
      </c>
      <c r="C1462" s="487" t="s">
        <v>187</v>
      </c>
      <c r="D1462" s="15" t="s">
        <v>176</v>
      </c>
      <c r="E1462" s="164" t="s">
        <v>1537</v>
      </c>
      <c r="F1462" s="142" t="s">
        <v>27</v>
      </c>
      <c r="G1462" s="145" t="s">
        <v>280</v>
      </c>
      <c r="H1462" s="16">
        <v>20095000</v>
      </c>
      <c r="I1462" s="413">
        <v>10095000</v>
      </c>
      <c r="J1462" s="143">
        <v>0</v>
      </c>
      <c r="L1462" s="191"/>
      <c r="M1462" s="191"/>
    </row>
    <row r="1463" spans="1:13">
      <c r="A1463" s="191" t="s">
        <v>1540</v>
      </c>
      <c r="B1463" s="13" t="s">
        <v>188</v>
      </c>
      <c r="C1463" s="487" t="s">
        <v>189</v>
      </c>
      <c r="D1463" s="15" t="s">
        <v>176</v>
      </c>
      <c r="E1463" s="164" t="s">
        <v>1537</v>
      </c>
      <c r="F1463" s="142" t="s">
        <v>27</v>
      </c>
      <c r="G1463" s="145" t="s">
        <v>280</v>
      </c>
      <c r="H1463" s="16">
        <v>5000000</v>
      </c>
      <c r="I1463" s="413">
        <v>5000000</v>
      </c>
      <c r="J1463" s="143">
        <v>3750000</v>
      </c>
      <c r="L1463" s="191"/>
      <c r="M1463" s="191"/>
    </row>
    <row r="1464" spans="1:13">
      <c r="A1464" s="191" t="s">
        <v>1540</v>
      </c>
      <c r="B1464" s="13" t="s">
        <v>15</v>
      </c>
      <c r="C1464" s="487" t="s">
        <v>486</v>
      </c>
      <c r="D1464" s="15" t="s">
        <v>176</v>
      </c>
      <c r="E1464" s="164" t="s">
        <v>1537</v>
      </c>
      <c r="F1464" s="142" t="s">
        <v>27</v>
      </c>
      <c r="G1464" s="145" t="s">
        <v>280</v>
      </c>
      <c r="H1464" s="16">
        <v>5500000</v>
      </c>
      <c r="I1464" s="413">
        <v>6500000</v>
      </c>
      <c r="J1464" s="143">
        <v>4875000</v>
      </c>
      <c r="L1464" s="191"/>
      <c r="M1464" s="191"/>
    </row>
    <row r="1465" spans="1:13">
      <c r="A1465" s="191" t="s">
        <v>1540</v>
      </c>
      <c r="B1465" s="13" t="s">
        <v>17</v>
      </c>
      <c r="C1465" s="487" t="s">
        <v>18</v>
      </c>
      <c r="D1465" s="15" t="s">
        <v>176</v>
      </c>
      <c r="E1465" s="164" t="s">
        <v>1537</v>
      </c>
      <c r="F1465" s="142" t="s">
        <v>27</v>
      </c>
      <c r="G1465" s="145" t="s">
        <v>280</v>
      </c>
      <c r="H1465" s="16">
        <v>7600000</v>
      </c>
      <c r="I1465" s="413">
        <v>7600000</v>
      </c>
      <c r="J1465" s="143">
        <v>5700000</v>
      </c>
      <c r="L1465" s="191"/>
      <c r="M1465" s="191"/>
    </row>
    <row r="1466" spans="1:13">
      <c r="A1466" s="191" t="s">
        <v>1540</v>
      </c>
      <c r="B1466" s="13" t="s">
        <v>19</v>
      </c>
      <c r="C1466" s="487" t="s">
        <v>20</v>
      </c>
      <c r="D1466" s="15" t="s">
        <v>176</v>
      </c>
      <c r="E1466" s="164" t="s">
        <v>1537</v>
      </c>
      <c r="F1466" s="142" t="s">
        <v>27</v>
      </c>
      <c r="G1466" s="145" t="s">
        <v>280</v>
      </c>
      <c r="H1466" s="16">
        <v>2250000</v>
      </c>
      <c r="I1466" s="413">
        <v>2250000</v>
      </c>
      <c r="J1466" s="143">
        <v>1687500</v>
      </c>
      <c r="L1466" s="191"/>
      <c r="M1466" s="191"/>
    </row>
    <row r="1467" spans="1:13">
      <c r="A1467" s="191" t="s">
        <v>1540</v>
      </c>
      <c r="B1467" s="13" t="s">
        <v>190</v>
      </c>
      <c r="C1467" s="487" t="s">
        <v>191</v>
      </c>
      <c r="D1467" s="15" t="s">
        <v>176</v>
      </c>
      <c r="E1467" s="164" t="s">
        <v>1537</v>
      </c>
      <c r="F1467" s="142" t="s">
        <v>27</v>
      </c>
      <c r="G1467" s="145" t="s">
        <v>280</v>
      </c>
      <c r="H1467" s="16">
        <v>1500000</v>
      </c>
      <c r="I1467" s="413">
        <v>1500000</v>
      </c>
      <c r="J1467" s="143">
        <v>1125000</v>
      </c>
      <c r="L1467" s="191"/>
      <c r="M1467" s="191"/>
    </row>
    <row r="1468" spans="1:13">
      <c r="A1468" s="191" t="s">
        <v>1540</v>
      </c>
      <c r="B1468" s="13" t="s">
        <v>192</v>
      </c>
      <c r="C1468" s="487" t="s">
        <v>193</v>
      </c>
      <c r="D1468" s="15" t="s">
        <v>176</v>
      </c>
      <c r="E1468" s="164" t="s">
        <v>1537</v>
      </c>
      <c r="F1468" s="142" t="s">
        <v>27</v>
      </c>
      <c r="G1468" s="145" t="s">
        <v>280</v>
      </c>
      <c r="H1468" s="16">
        <v>300000</v>
      </c>
      <c r="I1468" s="413">
        <v>3000000</v>
      </c>
      <c r="J1468" s="143">
        <v>2250000</v>
      </c>
      <c r="L1468" s="191"/>
      <c r="M1468" s="191"/>
    </row>
    <row r="1469" spans="1:13">
      <c r="A1469" s="191" t="s">
        <v>1540</v>
      </c>
      <c r="B1469" s="13" t="s">
        <v>22</v>
      </c>
      <c r="C1469" s="487" t="s">
        <v>23</v>
      </c>
      <c r="D1469" s="15" t="s">
        <v>176</v>
      </c>
      <c r="E1469" s="164" t="s">
        <v>1537</v>
      </c>
      <c r="F1469" s="142" t="s">
        <v>27</v>
      </c>
      <c r="G1469" s="145" t="s">
        <v>280</v>
      </c>
      <c r="H1469" s="16">
        <v>1375000</v>
      </c>
      <c r="I1469" s="413">
        <v>1375000</v>
      </c>
      <c r="J1469" s="143">
        <v>1031250</v>
      </c>
      <c r="L1469" s="191"/>
      <c r="M1469" s="191"/>
    </row>
    <row r="1470" spans="1:13">
      <c r="A1470" s="191" t="s">
        <v>1540</v>
      </c>
      <c r="B1470" s="13" t="s">
        <v>37</v>
      </c>
      <c r="C1470" s="487" t="s">
        <v>38</v>
      </c>
      <c r="D1470" s="15" t="s">
        <v>176</v>
      </c>
      <c r="E1470" s="164" t="s">
        <v>1537</v>
      </c>
      <c r="F1470" s="142" t="s">
        <v>27</v>
      </c>
      <c r="G1470" s="145" t="s">
        <v>280</v>
      </c>
      <c r="H1470" s="16">
        <v>7250000</v>
      </c>
      <c r="I1470" s="413">
        <v>7250000</v>
      </c>
      <c r="J1470" s="143">
        <v>3000000</v>
      </c>
      <c r="L1470" s="191"/>
      <c r="M1470" s="191"/>
    </row>
    <row r="1471" spans="1:13">
      <c r="A1471" s="191" t="s">
        <v>1540</v>
      </c>
      <c r="B1471" s="13" t="s">
        <v>104</v>
      </c>
      <c r="C1471" s="487" t="s">
        <v>105</v>
      </c>
      <c r="D1471" s="15" t="s">
        <v>176</v>
      </c>
      <c r="E1471" s="164" t="s">
        <v>1537</v>
      </c>
      <c r="F1471" s="142" t="s">
        <v>27</v>
      </c>
      <c r="G1471" s="145" t="s">
        <v>280</v>
      </c>
      <c r="H1471" s="16">
        <v>1500000</v>
      </c>
      <c r="I1471" s="413">
        <v>1500000</v>
      </c>
      <c r="J1471" s="143">
        <v>1125000</v>
      </c>
      <c r="L1471" s="191"/>
      <c r="M1471" s="191"/>
    </row>
    <row r="1472" spans="1:13">
      <c r="A1472" s="191" t="s">
        <v>1540</v>
      </c>
      <c r="B1472" s="13" t="s">
        <v>194</v>
      </c>
      <c r="C1472" s="487" t="s">
        <v>195</v>
      </c>
      <c r="D1472" s="15" t="s">
        <v>176</v>
      </c>
      <c r="E1472" s="164" t="s">
        <v>1537</v>
      </c>
      <c r="F1472" s="142" t="s">
        <v>27</v>
      </c>
      <c r="G1472" s="145" t="s">
        <v>280</v>
      </c>
      <c r="H1472" s="16">
        <v>3000000</v>
      </c>
      <c r="I1472" s="413">
        <v>3000000</v>
      </c>
      <c r="J1472" s="143">
        <v>2250000</v>
      </c>
      <c r="L1472" s="191"/>
      <c r="M1472" s="191"/>
    </row>
    <row r="1473" spans="1:13">
      <c r="A1473" s="191" t="s">
        <v>1540</v>
      </c>
      <c r="B1473" s="13" t="s">
        <v>196</v>
      </c>
      <c r="C1473" s="487" t="s">
        <v>197</v>
      </c>
      <c r="D1473" s="15" t="s">
        <v>176</v>
      </c>
      <c r="E1473" s="164" t="s">
        <v>1537</v>
      </c>
      <c r="F1473" s="142" t="s">
        <v>27</v>
      </c>
      <c r="G1473" s="145" t="s">
        <v>280</v>
      </c>
      <c r="H1473" s="16">
        <v>3000000</v>
      </c>
      <c r="I1473" s="413">
        <v>3000000</v>
      </c>
      <c r="J1473" s="143">
        <v>2250000</v>
      </c>
      <c r="L1473" s="191"/>
      <c r="M1473" s="191"/>
    </row>
    <row r="1474" spans="1:13">
      <c r="A1474" s="191" t="s">
        <v>1540</v>
      </c>
      <c r="B1474" s="13" t="s">
        <v>240</v>
      </c>
      <c r="C1474" s="486" t="s">
        <v>332</v>
      </c>
      <c r="G1474" s="145"/>
      <c r="H1474" s="25">
        <f>SUM(H1443:H1473)</f>
        <v>259000000</v>
      </c>
      <c r="I1474" s="414">
        <f>SUM(I1443:I1473)</f>
        <v>185000000</v>
      </c>
      <c r="J1474" s="25">
        <f>SUM(J1443:J1473)</f>
        <v>90000000</v>
      </c>
      <c r="K1474" s="152"/>
      <c r="L1474" s="191"/>
      <c r="M1474" s="191"/>
    </row>
    <row r="1475" spans="1:13">
      <c r="A1475" s="191" t="s">
        <v>1541</v>
      </c>
      <c r="B1475" s="13" t="s">
        <v>240</v>
      </c>
      <c r="C1475" s="485" t="s">
        <v>199</v>
      </c>
      <c r="G1475" s="145"/>
      <c r="L1475" s="191"/>
      <c r="M1475" s="191"/>
    </row>
    <row r="1476" spans="1:13">
      <c r="A1476" s="191" t="s">
        <v>1541</v>
      </c>
      <c r="B1476" s="13" t="s">
        <v>24</v>
      </c>
      <c r="C1476" s="486" t="s">
        <v>306</v>
      </c>
      <c r="D1476" s="119" t="s">
        <v>1</v>
      </c>
      <c r="E1476" s="164" t="s">
        <v>1537</v>
      </c>
      <c r="F1476" s="142" t="s">
        <v>155</v>
      </c>
      <c r="G1476" s="145" t="s">
        <v>280</v>
      </c>
      <c r="H1476" s="25">
        <v>1365368830</v>
      </c>
      <c r="I1476" s="414">
        <v>1039291000</v>
      </c>
      <c r="J1476" s="146">
        <v>738942639</v>
      </c>
      <c r="L1476" s="191"/>
      <c r="M1476" s="191"/>
    </row>
    <row r="1477" spans="1:13">
      <c r="A1477" s="191" t="s">
        <v>1541</v>
      </c>
      <c r="B1477" s="13" t="s">
        <v>25</v>
      </c>
      <c r="C1477" s="487" t="s">
        <v>60</v>
      </c>
      <c r="D1477" s="15" t="s">
        <v>200</v>
      </c>
      <c r="E1477" s="164" t="s">
        <v>1537</v>
      </c>
      <c r="F1477" s="142" t="s">
        <v>155</v>
      </c>
      <c r="G1477" s="145" t="s">
        <v>280</v>
      </c>
      <c r="H1477" s="16">
        <v>500000</v>
      </c>
      <c r="I1477" s="413">
        <v>500000</v>
      </c>
      <c r="J1477" s="143">
        <v>375000</v>
      </c>
      <c r="K1477" s="13"/>
      <c r="L1477" s="191"/>
      <c r="M1477" s="191"/>
    </row>
    <row r="1478" spans="1:13">
      <c r="A1478" s="191" t="s">
        <v>1541</v>
      </c>
      <c r="B1478" s="13" t="s">
        <v>3</v>
      </c>
      <c r="C1478" s="487" t="s">
        <v>4</v>
      </c>
      <c r="D1478" s="15" t="s">
        <v>200</v>
      </c>
      <c r="E1478" s="164" t="s">
        <v>1537</v>
      </c>
      <c r="F1478" s="142" t="s">
        <v>155</v>
      </c>
      <c r="G1478" s="145" t="s">
        <v>280</v>
      </c>
      <c r="H1478" s="16">
        <v>500000</v>
      </c>
      <c r="I1478" s="413">
        <v>500000</v>
      </c>
      <c r="J1478" s="143">
        <v>375000</v>
      </c>
      <c r="K1478" s="13"/>
      <c r="L1478" s="191"/>
      <c r="M1478" s="191"/>
    </row>
    <row r="1479" spans="1:13">
      <c r="A1479" s="191" t="s">
        <v>1541</v>
      </c>
      <c r="B1479" s="13" t="s">
        <v>146</v>
      </c>
      <c r="C1479" s="487" t="s">
        <v>147</v>
      </c>
      <c r="D1479" s="15" t="s">
        <v>200</v>
      </c>
      <c r="E1479" s="164" t="s">
        <v>1537</v>
      </c>
      <c r="F1479" s="142" t="s">
        <v>155</v>
      </c>
      <c r="G1479" s="145" t="s">
        <v>280</v>
      </c>
      <c r="H1479" s="16">
        <v>400000</v>
      </c>
      <c r="I1479" s="413">
        <v>400000</v>
      </c>
      <c r="J1479" s="143">
        <v>300000</v>
      </c>
      <c r="K1479" s="13"/>
      <c r="L1479" s="191"/>
      <c r="M1479" s="191"/>
    </row>
    <row r="1480" spans="1:13">
      <c r="A1480" s="191" t="s">
        <v>1541</v>
      </c>
      <c r="B1480" s="13" t="s">
        <v>5</v>
      </c>
      <c r="C1480" s="487" t="s">
        <v>6</v>
      </c>
      <c r="D1480" s="15" t="s">
        <v>200</v>
      </c>
      <c r="E1480" s="164" t="s">
        <v>1537</v>
      </c>
      <c r="F1480" s="142" t="s">
        <v>155</v>
      </c>
      <c r="G1480" s="145" t="s">
        <v>280</v>
      </c>
      <c r="H1480" s="16">
        <v>400000</v>
      </c>
      <c r="I1480" s="413">
        <v>400000</v>
      </c>
      <c r="J1480" s="143">
        <v>300000</v>
      </c>
      <c r="K1480" s="13"/>
      <c r="L1480" s="191"/>
      <c r="M1480" s="191"/>
    </row>
    <row r="1481" spans="1:13">
      <c r="A1481" s="191" t="s">
        <v>1541</v>
      </c>
      <c r="B1481" s="13" t="s">
        <v>74</v>
      </c>
      <c r="C1481" s="487" t="s">
        <v>75</v>
      </c>
      <c r="D1481" s="15" t="s">
        <v>200</v>
      </c>
      <c r="E1481" s="164" t="s">
        <v>1537</v>
      </c>
      <c r="F1481" s="142" t="s">
        <v>155</v>
      </c>
      <c r="G1481" s="145" t="s">
        <v>280</v>
      </c>
      <c r="H1481" s="16">
        <v>20000000</v>
      </c>
      <c r="I1481" s="413">
        <v>20000000</v>
      </c>
      <c r="J1481" s="143">
        <v>20000000</v>
      </c>
      <c r="K1481" s="13"/>
      <c r="L1481" s="191"/>
      <c r="M1481" s="191"/>
    </row>
    <row r="1482" spans="1:13">
      <c r="A1482" s="191" t="s">
        <v>1541</v>
      </c>
      <c r="B1482" s="13" t="s">
        <v>32</v>
      </c>
      <c r="C1482" s="487" t="s">
        <v>33</v>
      </c>
      <c r="D1482" s="15" t="s">
        <v>200</v>
      </c>
      <c r="E1482" s="164" t="s">
        <v>1537</v>
      </c>
      <c r="F1482" s="142" t="s">
        <v>155</v>
      </c>
      <c r="G1482" s="145" t="s">
        <v>280</v>
      </c>
      <c r="H1482" s="16">
        <v>150000</v>
      </c>
      <c r="I1482" s="413">
        <v>150000</v>
      </c>
      <c r="J1482" s="143">
        <v>112500</v>
      </c>
      <c r="K1482" s="13"/>
      <c r="L1482" s="191"/>
      <c r="M1482" s="191"/>
    </row>
    <row r="1483" spans="1:13">
      <c r="A1483" s="191" t="s">
        <v>1541</v>
      </c>
      <c r="B1483" s="13" t="s">
        <v>9</v>
      </c>
      <c r="C1483" s="487" t="s">
        <v>10</v>
      </c>
      <c r="D1483" s="15" t="s">
        <v>200</v>
      </c>
      <c r="E1483" s="164" t="s">
        <v>1537</v>
      </c>
      <c r="F1483" s="142" t="s">
        <v>155</v>
      </c>
      <c r="G1483" s="145" t="s">
        <v>280</v>
      </c>
      <c r="H1483" s="16">
        <v>100000</v>
      </c>
      <c r="I1483" s="413">
        <v>100000</v>
      </c>
      <c r="J1483" s="143">
        <v>75000</v>
      </c>
      <c r="K1483" s="13"/>
      <c r="L1483" s="191"/>
      <c r="M1483" s="191"/>
    </row>
    <row r="1484" spans="1:13">
      <c r="A1484" s="191" t="s">
        <v>1541</v>
      </c>
      <c r="B1484" s="13" t="s">
        <v>13</v>
      </c>
      <c r="C1484" s="487" t="s">
        <v>14</v>
      </c>
      <c r="D1484" s="15" t="s">
        <v>200</v>
      </c>
      <c r="E1484" s="164" t="s">
        <v>1537</v>
      </c>
      <c r="F1484" s="142" t="s">
        <v>155</v>
      </c>
      <c r="G1484" s="145" t="s">
        <v>280</v>
      </c>
      <c r="H1484" s="16">
        <v>17550000</v>
      </c>
      <c r="I1484" s="413">
        <v>17550000</v>
      </c>
      <c r="J1484" s="143">
        <v>0</v>
      </c>
      <c r="K1484" s="13"/>
      <c r="L1484" s="191"/>
      <c r="M1484" s="191"/>
    </row>
    <row r="1485" spans="1:13">
      <c r="A1485" s="191" t="s">
        <v>1541</v>
      </c>
      <c r="B1485" s="13" t="s">
        <v>132</v>
      </c>
      <c r="C1485" s="487" t="s">
        <v>133</v>
      </c>
      <c r="D1485" s="15" t="s">
        <v>200</v>
      </c>
      <c r="E1485" s="164" t="s">
        <v>1537</v>
      </c>
      <c r="F1485" s="142" t="s">
        <v>155</v>
      </c>
      <c r="G1485" s="145" t="s">
        <v>280</v>
      </c>
      <c r="H1485" s="16">
        <v>300000</v>
      </c>
      <c r="I1485" s="413">
        <v>300000</v>
      </c>
      <c r="J1485" s="143">
        <v>225000</v>
      </c>
      <c r="K1485" s="13"/>
      <c r="L1485" s="191"/>
      <c r="M1485" s="191"/>
    </row>
    <row r="1486" spans="1:13">
      <c r="A1486" s="191" t="s">
        <v>1541</v>
      </c>
      <c r="B1486" s="13" t="s">
        <v>15</v>
      </c>
      <c r="C1486" s="487" t="s">
        <v>486</v>
      </c>
      <c r="D1486" s="15" t="s">
        <v>200</v>
      </c>
      <c r="E1486" s="164" t="s">
        <v>1537</v>
      </c>
      <c r="F1486" s="142" t="s">
        <v>155</v>
      </c>
      <c r="G1486" s="145" t="s">
        <v>280</v>
      </c>
      <c r="H1486" s="16">
        <v>180000</v>
      </c>
      <c r="I1486" s="413">
        <v>180000</v>
      </c>
      <c r="J1486" s="143">
        <v>135000</v>
      </c>
      <c r="K1486" s="13"/>
      <c r="L1486" s="191"/>
      <c r="M1486" s="191"/>
    </row>
    <row r="1487" spans="1:13">
      <c r="A1487" s="191" t="s">
        <v>1541</v>
      </c>
      <c r="B1487" s="13" t="s">
        <v>17</v>
      </c>
      <c r="C1487" s="487" t="s">
        <v>18</v>
      </c>
      <c r="D1487" s="15" t="s">
        <v>200</v>
      </c>
      <c r="E1487" s="164" t="s">
        <v>1537</v>
      </c>
      <c r="F1487" s="142" t="s">
        <v>155</v>
      </c>
      <c r="G1487" s="145" t="s">
        <v>280</v>
      </c>
      <c r="H1487" s="16">
        <v>150000</v>
      </c>
      <c r="I1487" s="413">
        <v>150000</v>
      </c>
      <c r="J1487" s="143">
        <v>112500</v>
      </c>
      <c r="K1487" s="13"/>
      <c r="L1487" s="191"/>
      <c r="M1487" s="191"/>
    </row>
    <row r="1488" spans="1:13">
      <c r="A1488" s="191" t="s">
        <v>1541</v>
      </c>
      <c r="B1488" s="13" t="s">
        <v>19</v>
      </c>
      <c r="C1488" s="487" t="s">
        <v>20</v>
      </c>
      <c r="D1488" s="15" t="s">
        <v>200</v>
      </c>
      <c r="E1488" s="164" t="s">
        <v>1537</v>
      </c>
      <c r="F1488" s="142" t="s">
        <v>155</v>
      </c>
      <c r="G1488" s="145" t="s">
        <v>280</v>
      </c>
      <c r="H1488" s="16">
        <v>20000</v>
      </c>
      <c r="I1488" s="413">
        <v>20000</v>
      </c>
      <c r="J1488" s="143">
        <v>15000</v>
      </c>
      <c r="K1488" s="13"/>
      <c r="L1488" s="191"/>
      <c r="M1488" s="191"/>
    </row>
    <row r="1489" spans="1:13">
      <c r="A1489" s="191" t="s">
        <v>1541</v>
      </c>
      <c r="B1489" s="13" t="s">
        <v>37</v>
      </c>
      <c r="C1489" s="487" t="s">
        <v>38</v>
      </c>
      <c r="D1489" s="15" t="s">
        <v>200</v>
      </c>
      <c r="E1489" s="164" t="s">
        <v>1537</v>
      </c>
      <c r="F1489" s="142" t="s">
        <v>155</v>
      </c>
      <c r="G1489" s="145" t="s">
        <v>280</v>
      </c>
      <c r="H1489" s="16">
        <v>300000</v>
      </c>
      <c r="I1489" s="413">
        <v>300000</v>
      </c>
      <c r="J1489" s="143">
        <v>225000</v>
      </c>
      <c r="K1489" s="13"/>
      <c r="L1489" s="191"/>
      <c r="M1489" s="191"/>
    </row>
    <row r="1490" spans="1:13">
      <c r="A1490" s="191" t="s">
        <v>1541</v>
      </c>
      <c r="B1490" s="13" t="s">
        <v>240</v>
      </c>
      <c r="C1490" s="486" t="s">
        <v>332</v>
      </c>
      <c r="G1490" s="145"/>
      <c r="H1490" s="25">
        <f>SUM(H1477:H1489)</f>
        <v>40550000</v>
      </c>
      <c r="I1490" s="414">
        <f>SUM(I1477:I1489)</f>
        <v>40550000</v>
      </c>
      <c r="J1490" s="146">
        <f>SUM(J1477:J1489)</f>
        <v>22250000</v>
      </c>
      <c r="K1490" s="152"/>
      <c r="L1490" s="191"/>
      <c r="M1490" s="191"/>
    </row>
    <row r="1491" spans="1:13">
      <c r="A1491" s="191" t="s">
        <v>1542</v>
      </c>
      <c r="B1491" s="13" t="s">
        <v>240</v>
      </c>
      <c r="C1491" s="485" t="s">
        <v>203</v>
      </c>
      <c r="G1491" s="145"/>
      <c r="L1491" s="191"/>
      <c r="M1491" s="191"/>
    </row>
    <row r="1492" spans="1:13">
      <c r="A1492" s="191" t="s">
        <v>1542</v>
      </c>
      <c r="B1492" s="13" t="s">
        <v>24</v>
      </c>
      <c r="C1492" s="486" t="s">
        <v>306</v>
      </c>
      <c r="D1492" s="119" t="s">
        <v>1</v>
      </c>
      <c r="E1492" s="164" t="s">
        <v>1537</v>
      </c>
      <c r="F1492" s="142" t="s">
        <v>202</v>
      </c>
      <c r="G1492" s="145" t="s">
        <v>280</v>
      </c>
      <c r="H1492" s="25">
        <v>806638069.99999988</v>
      </c>
      <c r="I1492" s="414">
        <v>633839000</v>
      </c>
      <c r="J1492" s="146">
        <v>459598965</v>
      </c>
      <c r="L1492" s="191"/>
      <c r="M1492" s="191"/>
    </row>
    <row r="1493" spans="1:13">
      <c r="A1493" s="191" t="s">
        <v>1542</v>
      </c>
      <c r="B1493" s="13" t="s">
        <v>25</v>
      </c>
      <c r="C1493" s="487" t="s">
        <v>60</v>
      </c>
      <c r="D1493" s="15" t="s">
        <v>200</v>
      </c>
      <c r="E1493" s="164" t="s">
        <v>1537</v>
      </c>
      <c r="F1493" s="142" t="s">
        <v>202</v>
      </c>
      <c r="G1493" s="145" t="s">
        <v>280</v>
      </c>
      <c r="H1493" s="16">
        <v>500000</v>
      </c>
      <c r="I1493" s="413">
        <v>500000</v>
      </c>
      <c r="J1493" s="143">
        <v>375000</v>
      </c>
      <c r="L1493" s="191"/>
      <c r="M1493" s="191"/>
    </row>
    <row r="1494" spans="1:13">
      <c r="A1494" s="191" t="s">
        <v>1542</v>
      </c>
      <c r="B1494" s="13" t="s">
        <v>3</v>
      </c>
      <c r="C1494" s="487" t="s">
        <v>4</v>
      </c>
      <c r="D1494" s="15" t="s">
        <v>200</v>
      </c>
      <c r="E1494" s="164" t="s">
        <v>1537</v>
      </c>
      <c r="F1494" s="142" t="s">
        <v>202</v>
      </c>
      <c r="G1494" s="145" t="s">
        <v>280</v>
      </c>
      <c r="H1494" s="16">
        <v>50000</v>
      </c>
      <c r="I1494" s="413">
        <v>50000</v>
      </c>
      <c r="J1494" s="143">
        <v>37500</v>
      </c>
      <c r="L1494" s="191"/>
      <c r="M1494" s="191"/>
    </row>
    <row r="1495" spans="1:13">
      <c r="A1495" s="191" t="s">
        <v>1542</v>
      </c>
      <c r="B1495" s="13" t="s">
        <v>146</v>
      </c>
      <c r="C1495" s="487" t="s">
        <v>147</v>
      </c>
      <c r="D1495" s="15" t="s">
        <v>200</v>
      </c>
      <c r="E1495" s="164" t="s">
        <v>1537</v>
      </c>
      <c r="F1495" s="142" t="s">
        <v>202</v>
      </c>
      <c r="G1495" s="145" t="s">
        <v>280</v>
      </c>
      <c r="H1495" s="16">
        <v>350000</v>
      </c>
      <c r="I1495" s="413">
        <v>350000</v>
      </c>
      <c r="J1495" s="143">
        <v>262500</v>
      </c>
      <c r="L1495" s="191"/>
      <c r="M1495" s="191"/>
    </row>
    <row r="1496" spans="1:13">
      <c r="A1496" s="191" t="s">
        <v>1542</v>
      </c>
      <c r="B1496" s="13" t="s">
        <v>5</v>
      </c>
      <c r="C1496" s="487" t="s">
        <v>6</v>
      </c>
      <c r="D1496" s="15" t="s">
        <v>200</v>
      </c>
      <c r="E1496" s="164" t="s">
        <v>1537</v>
      </c>
      <c r="F1496" s="142" t="s">
        <v>202</v>
      </c>
      <c r="G1496" s="145" t="s">
        <v>280</v>
      </c>
      <c r="H1496" s="16">
        <v>250000</v>
      </c>
      <c r="I1496" s="413">
        <v>250000</v>
      </c>
      <c r="J1496" s="143">
        <v>187500</v>
      </c>
      <c r="L1496" s="191"/>
      <c r="M1496" s="191"/>
    </row>
    <row r="1497" spans="1:13">
      <c r="A1497" s="191" t="s">
        <v>1542</v>
      </c>
      <c r="B1497" s="13" t="s">
        <v>74</v>
      </c>
      <c r="C1497" s="487" t="s">
        <v>75</v>
      </c>
      <c r="D1497" s="15" t="s">
        <v>200</v>
      </c>
      <c r="E1497" s="164" t="s">
        <v>1537</v>
      </c>
      <c r="F1497" s="142" t="s">
        <v>202</v>
      </c>
      <c r="G1497" s="145" t="s">
        <v>280</v>
      </c>
      <c r="H1497" s="16">
        <v>1450000</v>
      </c>
      <c r="I1497" s="413">
        <v>1450000</v>
      </c>
      <c r="J1497" s="143">
        <v>0</v>
      </c>
      <c r="L1497" s="191"/>
      <c r="M1497" s="191"/>
    </row>
    <row r="1498" spans="1:13">
      <c r="A1498" s="191" t="s">
        <v>1542</v>
      </c>
      <c r="B1498" s="13" t="s">
        <v>32</v>
      </c>
      <c r="C1498" s="487" t="s">
        <v>33</v>
      </c>
      <c r="D1498" s="15" t="s">
        <v>200</v>
      </c>
      <c r="E1498" s="164" t="s">
        <v>1537</v>
      </c>
      <c r="F1498" s="142" t="s">
        <v>202</v>
      </c>
      <c r="G1498" s="145" t="s">
        <v>280</v>
      </c>
      <c r="H1498" s="16">
        <v>350000</v>
      </c>
      <c r="I1498" s="413">
        <v>350000</v>
      </c>
      <c r="J1498" s="143">
        <v>262500</v>
      </c>
      <c r="L1498" s="191"/>
      <c r="M1498" s="191"/>
    </row>
    <row r="1499" spans="1:13">
      <c r="A1499" s="191" t="s">
        <v>1542</v>
      </c>
      <c r="B1499" s="13" t="s">
        <v>34</v>
      </c>
      <c r="C1499" s="487" t="s">
        <v>823</v>
      </c>
      <c r="D1499" s="15" t="s">
        <v>200</v>
      </c>
      <c r="E1499" s="164" t="s">
        <v>1537</v>
      </c>
      <c r="F1499" s="142" t="s">
        <v>202</v>
      </c>
      <c r="G1499" s="145" t="s">
        <v>280</v>
      </c>
      <c r="H1499" s="16">
        <v>3000000</v>
      </c>
      <c r="I1499" s="413">
        <v>5000000</v>
      </c>
      <c r="J1499" s="143">
        <v>0</v>
      </c>
      <c r="L1499" s="191"/>
      <c r="M1499" s="191"/>
    </row>
    <row r="1500" spans="1:13">
      <c r="A1500" s="191" t="s">
        <v>1542</v>
      </c>
      <c r="B1500" s="13" t="s">
        <v>9</v>
      </c>
      <c r="C1500" s="487" t="s">
        <v>10</v>
      </c>
      <c r="D1500" s="15" t="s">
        <v>200</v>
      </c>
      <c r="E1500" s="164" t="s">
        <v>1537</v>
      </c>
      <c r="F1500" s="142" t="s">
        <v>202</v>
      </c>
      <c r="G1500" s="145" t="s">
        <v>280</v>
      </c>
      <c r="H1500" s="16">
        <v>500000</v>
      </c>
      <c r="I1500" s="413">
        <v>500000</v>
      </c>
      <c r="J1500" s="143">
        <v>375000</v>
      </c>
      <c r="L1500" s="191"/>
      <c r="M1500" s="191"/>
    </row>
    <row r="1501" spans="1:13">
      <c r="A1501" s="191" t="s">
        <v>1542</v>
      </c>
      <c r="B1501" s="13" t="s">
        <v>13</v>
      </c>
      <c r="C1501" s="487" t="s">
        <v>14</v>
      </c>
      <c r="D1501" s="15" t="s">
        <v>200</v>
      </c>
      <c r="E1501" s="164" t="s">
        <v>1537</v>
      </c>
      <c r="F1501" s="142" t="s">
        <v>202</v>
      </c>
      <c r="G1501" s="145" t="s">
        <v>280</v>
      </c>
      <c r="H1501" s="16">
        <v>14450000</v>
      </c>
      <c r="I1501" s="413">
        <v>20450000</v>
      </c>
      <c r="J1501" s="143">
        <v>0</v>
      </c>
      <c r="L1501" s="191"/>
      <c r="M1501" s="191"/>
    </row>
    <row r="1502" spans="1:13">
      <c r="A1502" s="191" t="s">
        <v>1542</v>
      </c>
      <c r="B1502" s="13" t="s">
        <v>69</v>
      </c>
      <c r="C1502" s="487" t="s">
        <v>97</v>
      </c>
      <c r="D1502" s="15" t="s">
        <v>200</v>
      </c>
      <c r="E1502" s="164" t="s">
        <v>1537</v>
      </c>
      <c r="F1502" s="142" t="s">
        <v>202</v>
      </c>
      <c r="G1502" s="145" t="s">
        <v>280</v>
      </c>
      <c r="H1502" s="16">
        <v>4000000</v>
      </c>
      <c r="I1502" s="413">
        <v>0</v>
      </c>
      <c r="J1502" s="143">
        <v>0</v>
      </c>
      <c r="L1502" s="191"/>
      <c r="M1502" s="191"/>
    </row>
    <row r="1503" spans="1:13">
      <c r="A1503" s="191" t="s">
        <v>1542</v>
      </c>
      <c r="B1503" s="13" t="s">
        <v>132</v>
      </c>
      <c r="C1503" s="487" t="s">
        <v>133</v>
      </c>
      <c r="D1503" s="15" t="s">
        <v>200</v>
      </c>
      <c r="E1503" s="164" t="s">
        <v>1537</v>
      </c>
      <c r="F1503" s="142" t="s">
        <v>202</v>
      </c>
      <c r="G1503" s="145" t="s">
        <v>280</v>
      </c>
      <c r="H1503" s="16">
        <v>300000</v>
      </c>
      <c r="I1503" s="413">
        <v>300000</v>
      </c>
      <c r="J1503" s="143">
        <v>225000</v>
      </c>
      <c r="L1503" s="191"/>
      <c r="M1503" s="191"/>
    </row>
    <row r="1504" spans="1:13">
      <c r="A1504" s="191" t="s">
        <v>1542</v>
      </c>
      <c r="B1504" s="13" t="s">
        <v>35</v>
      </c>
      <c r="C1504" s="487" t="s">
        <v>36</v>
      </c>
      <c r="D1504" s="15" t="s">
        <v>200</v>
      </c>
      <c r="E1504" s="164" t="s">
        <v>1537</v>
      </c>
      <c r="F1504" s="142" t="s">
        <v>202</v>
      </c>
      <c r="G1504" s="145" t="s">
        <v>280</v>
      </c>
      <c r="H1504" s="16">
        <v>400000</v>
      </c>
      <c r="I1504" s="413">
        <v>400000</v>
      </c>
      <c r="J1504" s="143">
        <v>300000</v>
      </c>
      <c r="L1504" s="191"/>
      <c r="M1504" s="191"/>
    </row>
    <row r="1505" spans="1:14">
      <c r="A1505" s="191" t="s">
        <v>1542</v>
      </c>
      <c r="B1505" s="13" t="s">
        <v>15</v>
      </c>
      <c r="C1505" s="487" t="s">
        <v>486</v>
      </c>
      <c r="D1505" s="15" t="s">
        <v>200</v>
      </c>
      <c r="E1505" s="164" t="s">
        <v>1537</v>
      </c>
      <c r="F1505" s="142" t="s">
        <v>202</v>
      </c>
      <c r="G1505" s="145" t="s">
        <v>280</v>
      </c>
      <c r="H1505" s="16">
        <v>50000</v>
      </c>
      <c r="I1505" s="413">
        <v>50000</v>
      </c>
      <c r="J1505" s="143">
        <v>37500</v>
      </c>
      <c r="L1505" s="191"/>
      <c r="M1505" s="191"/>
    </row>
    <row r="1506" spans="1:14">
      <c r="A1506" s="191" t="s">
        <v>1542</v>
      </c>
      <c r="B1506" s="13" t="s">
        <v>19</v>
      </c>
      <c r="C1506" s="487" t="s">
        <v>20</v>
      </c>
      <c r="D1506" s="15" t="s">
        <v>200</v>
      </c>
      <c r="E1506" s="164" t="s">
        <v>1537</v>
      </c>
      <c r="F1506" s="142" t="s">
        <v>202</v>
      </c>
      <c r="G1506" s="145" t="s">
        <v>280</v>
      </c>
      <c r="H1506" s="16">
        <v>10000</v>
      </c>
      <c r="I1506" s="413">
        <v>10000</v>
      </c>
      <c r="J1506" s="143">
        <v>7500</v>
      </c>
      <c r="L1506" s="191"/>
      <c r="M1506" s="191"/>
    </row>
    <row r="1507" spans="1:14" s="14" customFormat="1">
      <c r="A1507" s="191" t="s">
        <v>1542</v>
      </c>
      <c r="B1507" s="13" t="s">
        <v>37</v>
      </c>
      <c r="C1507" s="487" t="s">
        <v>38</v>
      </c>
      <c r="D1507" s="15" t="s">
        <v>200</v>
      </c>
      <c r="E1507" s="164" t="s">
        <v>1537</v>
      </c>
      <c r="F1507" s="142" t="s">
        <v>202</v>
      </c>
      <c r="G1507" s="145" t="s">
        <v>280</v>
      </c>
      <c r="H1507" s="16">
        <v>240000</v>
      </c>
      <c r="I1507" s="413">
        <v>240000</v>
      </c>
      <c r="J1507" s="143">
        <v>180000</v>
      </c>
      <c r="K1507" s="144"/>
      <c r="L1507" s="191"/>
      <c r="M1507" s="191"/>
      <c r="N1507" s="13"/>
    </row>
    <row r="1508" spans="1:14">
      <c r="A1508" s="191" t="s">
        <v>1542</v>
      </c>
      <c r="B1508" s="13" t="s">
        <v>240</v>
      </c>
      <c r="C1508" s="486" t="s">
        <v>332</v>
      </c>
      <c r="G1508" s="145"/>
      <c r="H1508" s="25">
        <f>SUM(H1493:H1507)</f>
        <v>25900000</v>
      </c>
      <c r="I1508" s="414">
        <f>SUM(I1493:I1507)</f>
        <v>29900000</v>
      </c>
      <c r="J1508" s="146">
        <f>SUM(J1493:J1507)</f>
        <v>2250000</v>
      </c>
      <c r="L1508" s="191"/>
      <c r="M1508" s="191"/>
    </row>
    <row r="1509" spans="1:14">
      <c r="A1509" s="191" t="s">
        <v>1543</v>
      </c>
      <c r="B1509" s="13" t="s">
        <v>240</v>
      </c>
      <c r="C1509" s="485" t="s">
        <v>205</v>
      </c>
      <c r="G1509" s="145"/>
      <c r="L1509" s="191"/>
      <c r="M1509" s="191"/>
    </row>
    <row r="1510" spans="1:14">
      <c r="A1510" s="191" t="s">
        <v>1543</v>
      </c>
      <c r="B1510" s="13" t="s">
        <v>24</v>
      </c>
      <c r="C1510" s="486" t="s">
        <v>306</v>
      </c>
      <c r="D1510" s="119" t="s">
        <v>1</v>
      </c>
      <c r="E1510" s="164" t="s">
        <v>1537</v>
      </c>
      <c r="F1510" s="142" t="s">
        <v>27</v>
      </c>
      <c r="G1510" s="145" t="s">
        <v>280</v>
      </c>
      <c r="H1510" s="25">
        <v>539098140</v>
      </c>
      <c r="I1510" s="414">
        <v>477078000</v>
      </c>
      <c r="J1510" s="146">
        <v>304198857</v>
      </c>
      <c r="L1510" s="191"/>
      <c r="M1510" s="191"/>
    </row>
    <row r="1511" spans="1:14">
      <c r="A1511" s="191" t="s">
        <v>1543</v>
      </c>
      <c r="B1511" s="13" t="s">
        <v>25</v>
      </c>
      <c r="C1511" s="487" t="s">
        <v>60</v>
      </c>
      <c r="D1511" s="15" t="s">
        <v>200</v>
      </c>
      <c r="E1511" s="164" t="s">
        <v>1537</v>
      </c>
      <c r="F1511" s="142" t="s">
        <v>27</v>
      </c>
      <c r="G1511" s="145" t="s">
        <v>280</v>
      </c>
      <c r="H1511" s="16">
        <v>500000</v>
      </c>
      <c r="I1511" s="413">
        <v>500000</v>
      </c>
      <c r="J1511" s="143">
        <v>375000</v>
      </c>
      <c r="L1511" s="191"/>
      <c r="M1511" s="191"/>
    </row>
    <row r="1512" spans="1:14">
      <c r="A1512" s="191" t="s">
        <v>1543</v>
      </c>
      <c r="B1512" s="13" t="s">
        <v>2</v>
      </c>
      <c r="C1512" s="487" t="s">
        <v>62</v>
      </c>
      <c r="D1512" s="15" t="s">
        <v>200</v>
      </c>
      <c r="E1512" s="164" t="s">
        <v>1537</v>
      </c>
      <c r="F1512" s="142" t="s">
        <v>27</v>
      </c>
      <c r="G1512" s="145" t="s">
        <v>280</v>
      </c>
      <c r="H1512" s="16">
        <v>370000</v>
      </c>
      <c r="I1512" s="413">
        <v>370000</v>
      </c>
      <c r="J1512" s="143">
        <v>277500</v>
      </c>
      <c r="L1512" s="191"/>
      <c r="M1512" s="191"/>
    </row>
    <row r="1513" spans="1:14">
      <c r="A1513" s="191" t="s">
        <v>1543</v>
      </c>
      <c r="B1513" s="13" t="s">
        <v>3</v>
      </c>
      <c r="C1513" s="487" t="s">
        <v>4</v>
      </c>
      <c r="D1513" s="15" t="s">
        <v>200</v>
      </c>
      <c r="E1513" s="164" t="s">
        <v>1537</v>
      </c>
      <c r="F1513" s="142" t="s">
        <v>27</v>
      </c>
      <c r="G1513" s="145" t="s">
        <v>280</v>
      </c>
      <c r="H1513" s="16">
        <v>525000</v>
      </c>
      <c r="I1513" s="413">
        <v>525000</v>
      </c>
      <c r="J1513" s="143">
        <v>393750</v>
      </c>
      <c r="L1513" s="191"/>
      <c r="M1513" s="191"/>
    </row>
    <row r="1514" spans="1:14">
      <c r="A1514" s="191" t="s">
        <v>1543</v>
      </c>
      <c r="B1514" s="13" t="s">
        <v>102</v>
      </c>
      <c r="C1514" s="487" t="s">
        <v>103</v>
      </c>
      <c r="D1514" s="15" t="s">
        <v>200</v>
      </c>
      <c r="E1514" s="164" t="s">
        <v>1537</v>
      </c>
      <c r="F1514" s="142" t="s">
        <v>27</v>
      </c>
      <c r="G1514" s="145" t="s">
        <v>280</v>
      </c>
      <c r="H1514" s="16">
        <v>60000</v>
      </c>
      <c r="I1514" s="413">
        <v>60000</v>
      </c>
      <c r="J1514" s="143">
        <v>45000</v>
      </c>
      <c r="L1514" s="191"/>
      <c r="M1514" s="191"/>
    </row>
    <row r="1515" spans="1:14">
      <c r="A1515" s="191" t="s">
        <v>1543</v>
      </c>
      <c r="B1515" s="13" t="s">
        <v>52</v>
      </c>
      <c r="C1515" s="487" t="s">
        <v>53</v>
      </c>
      <c r="D1515" s="15" t="s">
        <v>200</v>
      </c>
      <c r="E1515" s="164" t="s">
        <v>1537</v>
      </c>
      <c r="F1515" s="142" t="s">
        <v>27</v>
      </c>
      <c r="G1515" s="145" t="s">
        <v>280</v>
      </c>
      <c r="H1515" s="16">
        <v>40450000</v>
      </c>
      <c r="I1515" s="413">
        <v>9245000</v>
      </c>
      <c r="J1515" s="143">
        <v>61250</v>
      </c>
      <c r="L1515" s="191"/>
      <c r="M1515" s="191"/>
    </row>
    <row r="1516" spans="1:14">
      <c r="A1516" s="191" t="s">
        <v>1543</v>
      </c>
      <c r="B1516" s="13" t="s">
        <v>32</v>
      </c>
      <c r="C1516" s="487" t="s">
        <v>33</v>
      </c>
      <c r="D1516" s="15" t="s">
        <v>200</v>
      </c>
      <c r="E1516" s="164" t="s">
        <v>1537</v>
      </c>
      <c r="F1516" s="142" t="s">
        <v>27</v>
      </c>
      <c r="G1516" s="145" t="s">
        <v>280</v>
      </c>
      <c r="H1516" s="16">
        <v>150000</v>
      </c>
      <c r="I1516" s="413">
        <v>150000</v>
      </c>
      <c r="J1516" s="143">
        <v>112500</v>
      </c>
      <c r="L1516" s="191"/>
      <c r="M1516" s="191"/>
    </row>
    <row r="1517" spans="1:14">
      <c r="A1517" s="191" t="s">
        <v>1543</v>
      </c>
      <c r="B1517" s="13" t="s">
        <v>34</v>
      </c>
      <c r="C1517" s="487" t="s">
        <v>823</v>
      </c>
      <c r="D1517" s="15" t="s">
        <v>200</v>
      </c>
      <c r="E1517" s="164" t="s">
        <v>1537</v>
      </c>
      <c r="F1517" s="142" t="s">
        <v>27</v>
      </c>
      <c r="G1517" s="145" t="s">
        <v>280</v>
      </c>
      <c r="H1517" s="16">
        <v>7500000</v>
      </c>
      <c r="I1517" s="413">
        <v>5000000</v>
      </c>
      <c r="J1517" s="143">
        <v>122500</v>
      </c>
      <c r="L1517" s="191"/>
      <c r="M1517" s="191"/>
    </row>
    <row r="1518" spans="1:14">
      <c r="A1518" s="191" t="s">
        <v>1543</v>
      </c>
      <c r="B1518" s="13" t="s">
        <v>9</v>
      </c>
      <c r="C1518" s="487" t="s">
        <v>10</v>
      </c>
      <c r="D1518" s="15" t="s">
        <v>200</v>
      </c>
      <c r="E1518" s="164" t="s">
        <v>1537</v>
      </c>
      <c r="F1518" s="142" t="s">
        <v>27</v>
      </c>
      <c r="G1518" s="145" t="s">
        <v>280</v>
      </c>
      <c r="H1518" s="16">
        <v>300000</v>
      </c>
      <c r="I1518" s="413">
        <v>300000</v>
      </c>
      <c r="J1518" s="143">
        <v>225000</v>
      </c>
      <c r="L1518" s="191"/>
      <c r="M1518" s="191"/>
    </row>
    <row r="1519" spans="1:14">
      <c r="A1519" s="191" t="s">
        <v>1543</v>
      </c>
      <c r="B1519" s="13" t="s">
        <v>13</v>
      </c>
      <c r="C1519" s="487" t="s">
        <v>14</v>
      </c>
      <c r="D1519" s="15" t="s">
        <v>200</v>
      </c>
      <c r="E1519" s="164" t="s">
        <v>1537</v>
      </c>
      <c r="F1519" s="142" t="s">
        <v>27</v>
      </c>
      <c r="G1519" s="145" t="s">
        <v>280</v>
      </c>
      <c r="H1519" s="16">
        <v>10050000</v>
      </c>
      <c r="I1519" s="413">
        <v>14550000</v>
      </c>
      <c r="J1519" s="143">
        <v>0</v>
      </c>
      <c r="L1519" s="191"/>
      <c r="M1519" s="191"/>
    </row>
    <row r="1520" spans="1:14">
      <c r="A1520" s="191" t="s">
        <v>1543</v>
      </c>
      <c r="B1520" s="13" t="s">
        <v>47</v>
      </c>
      <c r="C1520" s="487" t="s">
        <v>48</v>
      </c>
      <c r="D1520" s="15" t="s">
        <v>200</v>
      </c>
      <c r="E1520" s="164" t="s">
        <v>1537</v>
      </c>
      <c r="F1520" s="142" t="s">
        <v>27</v>
      </c>
      <c r="G1520" s="145" t="s">
        <v>280</v>
      </c>
      <c r="H1520" s="16">
        <v>500000</v>
      </c>
      <c r="I1520" s="413">
        <v>500000</v>
      </c>
      <c r="J1520" s="143">
        <v>375000</v>
      </c>
      <c r="L1520" s="191"/>
      <c r="M1520" s="191"/>
    </row>
    <row r="1521" spans="1:14">
      <c r="A1521" s="191" t="s">
        <v>1543</v>
      </c>
      <c r="B1521" s="13" t="s">
        <v>19</v>
      </c>
      <c r="C1521" s="487" t="s">
        <v>20</v>
      </c>
      <c r="D1521" s="15" t="s">
        <v>200</v>
      </c>
      <c r="E1521" s="164" t="s">
        <v>1537</v>
      </c>
      <c r="F1521" s="142" t="s">
        <v>27</v>
      </c>
      <c r="G1521" s="145" t="s">
        <v>280</v>
      </c>
      <c r="H1521" s="16">
        <v>30000</v>
      </c>
      <c r="I1521" s="413">
        <v>30000</v>
      </c>
      <c r="J1521" s="143">
        <v>22500</v>
      </c>
      <c r="L1521" s="191"/>
      <c r="M1521" s="191"/>
    </row>
    <row r="1522" spans="1:14">
      <c r="A1522" s="191" t="s">
        <v>1543</v>
      </c>
      <c r="B1522" s="13" t="s">
        <v>37</v>
      </c>
      <c r="C1522" s="487" t="s">
        <v>38</v>
      </c>
      <c r="D1522" s="15" t="s">
        <v>200</v>
      </c>
      <c r="E1522" s="164" t="s">
        <v>1537</v>
      </c>
      <c r="F1522" s="142" t="s">
        <v>27</v>
      </c>
      <c r="G1522" s="145" t="s">
        <v>280</v>
      </c>
      <c r="H1522" s="16">
        <v>320000</v>
      </c>
      <c r="I1522" s="413">
        <v>320000</v>
      </c>
      <c r="J1522" s="143">
        <v>240000</v>
      </c>
      <c r="L1522" s="191"/>
      <c r="M1522" s="191"/>
    </row>
    <row r="1523" spans="1:14">
      <c r="A1523" s="191" t="s">
        <v>1543</v>
      </c>
      <c r="B1523" s="13" t="s">
        <v>240</v>
      </c>
      <c r="C1523" s="486" t="s">
        <v>332</v>
      </c>
      <c r="G1523" s="145"/>
      <c r="H1523" s="25">
        <f>SUM(H1511:H1522)</f>
        <v>60755000</v>
      </c>
      <c r="I1523" s="414">
        <f>SUM(I1511:I1522)</f>
        <v>31550000</v>
      </c>
      <c r="J1523" s="146">
        <f>SUM(J1511:J1522)</f>
        <v>2250000</v>
      </c>
      <c r="K1523" s="152"/>
      <c r="L1523" s="191"/>
      <c r="M1523" s="191"/>
    </row>
    <row r="1524" spans="1:14">
      <c r="A1524" s="191" t="s">
        <v>1544</v>
      </c>
      <c r="B1524" s="13" t="s">
        <v>240</v>
      </c>
      <c r="C1524" s="485" t="s">
        <v>212</v>
      </c>
      <c r="G1524" s="145"/>
      <c r="L1524" s="191"/>
      <c r="M1524" s="191"/>
    </row>
    <row r="1525" spans="1:14">
      <c r="A1525" s="191" t="s">
        <v>1544</v>
      </c>
      <c r="B1525" s="13" t="s">
        <v>24</v>
      </c>
      <c r="C1525" s="486" t="s">
        <v>306</v>
      </c>
      <c r="D1525" s="119" t="s">
        <v>1</v>
      </c>
      <c r="E1525" s="164" t="s">
        <v>1537</v>
      </c>
      <c r="F1525" s="142" t="s">
        <v>1045</v>
      </c>
      <c r="G1525" s="145" t="s">
        <v>280</v>
      </c>
      <c r="H1525" s="25">
        <v>579587170</v>
      </c>
      <c r="I1525" s="414">
        <v>512909000</v>
      </c>
      <c r="J1525" s="146">
        <v>354636828</v>
      </c>
      <c r="L1525" s="191"/>
      <c r="M1525" s="191"/>
    </row>
    <row r="1526" spans="1:14">
      <c r="A1526" s="191" t="s">
        <v>1544</v>
      </c>
      <c r="B1526" s="13" t="s">
        <v>25</v>
      </c>
      <c r="C1526" s="487" t="s">
        <v>60</v>
      </c>
      <c r="D1526" s="15" t="s">
        <v>209</v>
      </c>
      <c r="E1526" s="164" t="s">
        <v>1537</v>
      </c>
      <c r="F1526" s="142" t="s">
        <v>1045</v>
      </c>
      <c r="G1526" s="145" t="s">
        <v>280</v>
      </c>
      <c r="H1526" s="16">
        <v>500000</v>
      </c>
      <c r="I1526" s="413">
        <v>500000</v>
      </c>
      <c r="J1526" s="143">
        <v>375000</v>
      </c>
      <c r="L1526" s="191"/>
      <c r="M1526" s="191"/>
    </row>
    <row r="1527" spans="1:14">
      <c r="A1527" s="191" t="s">
        <v>1544</v>
      </c>
      <c r="B1527" s="13" t="s">
        <v>2</v>
      </c>
      <c r="C1527" s="487" t="s">
        <v>62</v>
      </c>
      <c r="D1527" s="15" t="s">
        <v>209</v>
      </c>
      <c r="E1527" s="164" t="s">
        <v>1537</v>
      </c>
      <c r="F1527" s="142" t="s">
        <v>1045</v>
      </c>
      <c r="G1527" s="145" t="s">
        <v>280</v>
      </c>
      <c r="H1527" s="16">
        <v>370000</v>
      </c>
      <c r="I1527" s="413">
        <v>370000</v>
      </c>
      <c r="J1527" s="143">
        <v>277500</v>
      </c>
      <c r="L1527" s="191"/>
      <c r="M1527" s="191"/>
    </row>
    <row r="1528" spans="1:14">
      <c r="A1528" s="191" t="s">
        <v>1544</v>
      </c>
      <c r="B1528" s="13" t="s">
        <v>3</v>
      </c>
      <c r="C1528" s="487" t="s">
        <v>4</v>
      </c>
      <c r="D1528" s="15" t="s">
        <v>209</v>
      </c>
      <c r="E1528" s="164" t="s">
        <v>1537</v>
      </c>
      <c r="F1528" s="142" t="s">
        <v>1045</v>
      </c>
      <c r="G1528" s="145" t="s">
        <v>280</v>
      </c>
      <c r="H1528" s="16">
        <v>525000</v>
      </c>
      <c r="I1528" s="413">
        <v>525000</v>
      </c>
      <c r="J1528" s="143">
        <v>393750</v>
      </c>
      <c r="L1528" s="191"/>
      <c r="M1528" s="191"/>
    </row>
    <row r="1529" spans="1:14">
      <c r="A1529" s="191" t="s">
        <v>1544</v>
      </c>
      <c r="B1529" s="13" t="s">
        <v>102</v>
      </c>
      <c r="C1529" s="487" t="s">
        <v>103</v>
      </c>
      <c r="D1529" s="15" t="s">
        <v>209</v>
      </c>
      <c r="E1529" s="164" t="s">
        <v>1537</v>
      </c>
      <c r="F1529" s="142" t="s">
        <v>1045</v>
      </c>
      <c r="G1529" s="145" t="s">
        <v>280</v>
      </c>
      <c r="H1529" s="16">
        <v>60000</v>
      </c>
      <c r="I1529" s="413">
        <v>60000</v>
      </c>
      <c r="J1529" s="143">
        <v>45000</v>
      </c>
      <c r="L1529" s="191"/>
      <c r="M1529" s="191"/>
    </row>
    <row r="1530" spans="1:14">
      <c r="A1530" s="191" t="s">
        <v>1544</v>
      </c>
      <c r="B1530" s="13" t="s">
        <v>52</v>
      </c>
      <c r="C1530" s="487" t="s">
        <v>53</v>
      </c>
      <c r="D1530" s="15" t="s">
        <v>209</v>
      </c>
      <c r="E1530" s="164" t="s">
        <v>1537</v>
      </c>
      <c r="F1530" s="142" t="s">
        <v>1045</v>
      </c>
      <c r="G1530" s="145" t="s">
        <v>280</v>
      </c>
      <c r="H1530" s="16">
        <v>4500000</v>
      </c>
      <c r="I1530" s="413">
        <v>5500000</v>
      </c>
      <c r="J1530" s="143">
        <v>0</v>
      </c>
      <c r="L1530" s="191"/>
      <c r="M1530" s="191"/>
    </row>
    <row r="1531" spans="1:14">
      <c r="A1531" s="191" t="s">
        <v>1544</v>
      </c>
      <c r="B1531" s="13" t="s">
        <v>111</v>
      </c>
      <c r="C1531" s="487" t="s">
        <v>112</v>
      </c>
      <c r="D1531" s="15" t="s">
        <v>209</v>
      </c>
      <c r="E1531" s="164" t="s">
        <v>1537</v>
      </c>
      <c r="F1531" s="142" t="s">
        <v>1045</v>
      </c>
      <c r="G1531" s="145" t="s">
        <v>280</v>
      </c>
      <c r="H1531" s="16">
        <v>245000</v>
      </c>
      <c r="I1531" s="413">
        <v>245000</v>
      </c>
      <c r="J1531" s="143">
        <v>183750</v>
      </c>
      <c r="L1531" s="191"/>
      <c r="M1531" s="191"/>
    </row>
    <row r="1532" spans="1:14">
      <c r="A1532" s="191" t="s">
        <v>1544</v>
      </c>
      <c r="B1532" s="13" t="s">
        <v>32</v>
      </c>
      <c r="C1532" s="487" t="s">
        <v>33</v>
      </c>
      <c r="D1532" s="15" t="s">
        <v>209</v>
      </c>
      <c r="E1532" s="164" t="s">
        <v>1537</v>
      </c>
      <c r="F1532" s="142" t="s">
        <v>1045</v>
      </c>
      <c r="G1532" s="145" t="s">
        <v>280</v>
      </c>
      <c r="H1532" s="16">
        <v>150000</v>
      </c>
      <c r="I1532" s="413">
        <v>150000</v>
      </c>
      <c r="J1532" s="143">
        <v>112500</v>
      </c>
      <c r="L1532" s="191"/>
      <c r="M1532" s="191"/>
    </row>
    <row r="1533" spans="1:14">
      <c r="A1533" s="191" t="s">
        <v>1544</v>
      </c>
      <c r="B1533" s="13" t="s">
        <v>210</v>
      </c>
      <c r="C1533" s="487" t="s">
        <v>211</v>
      </c>
      <c r="D1533" s="15" t="s">
        <v>209</v>
      </c>
      <c r="E1533" s="164" t="s">
        <v>1537</v>
      </c>
      <c r="F1533" s="142" t="s">
        <v>1045</v>
      </c>
      <c r="G1533" s="145" t="s">
        <v>280</v>
      </c>
      <c r="H1533" s="16">
        <v>23500000</v>
      </c>
      <c r="I1533" s="413">
        <v>25500000</v>
      </c>
      <c r="J1533" s="143">
        <v>0</v>
      </c>
      <c r="L1533" s="191"/>
      <c r="M1533" s="191"/>
    </row>
    <row r="1534" spans="1:14" s="14" customFormat="1">
      <c r="A1534" s="191" t="s">
        <v>1544</v>
      </c>
      <c r="B1534" s="13" t="s">
        <v>13</v>
      </c>
      <c r="C1534" s="487" t="s">
        <v>14</v>
      </c>
      <c r="D1534" s="15" t="s">
        <v>209</v>
      </c>
      <c r="E1534" s="164" t="s">
        <v>1537</v>
      </c>
      <c r="F1534" s="142" t="s">
        <v>1045</v>
      </c>
      <c r="G1534" s="145" t="s">
        <v>280</v>
      </c>
      <c r="H1534" s="16">
        <v>5000000</v>
      </c>
      <c r="I1534" s="413">
        <v>0</v>
      </c>
      <c r="J1534" s="143">
        <v>0</v>
      </c>
      <c r="K1534" s="144"/>
      <c r="L1534" s="191"/>
      <c r="M1534" s="191"/>
      <c r="N1534" s="13"/>
    </row>
    <row r="1535" spans="1:14">
      <c r="A1535" s="191" t="s">
        <v>1544</v>
      </c>
      <c r="B1535" s="13" t="s">
        <v>161</v>
      </c>
      <c r="C1535" s="487" t="s">
        <v>162</v>
      </c>
      <c r="D1535" s="15" t="s">
        <v>209</v>
      </c>
      <c r="E1535" s="164" t="s">
        <v>1537</v>
      </c>
      <c r="F1535" s="142" t="s">
        <v>1045</v>
      </c>
      <c r="G1535" s="145" t="s">
        <v>280</v>
      </c>
      <c r="H1535" s="16">
        <v>320000</v>
      </c>
      <c r="I1535" s="413">
        <v>320000</v>
      </c>
      <c r="J1535" s="143">
        <v>240000</v>
      </c>
      <c r="L1535" s="191"/>
      <c r="M1535" s="191"/>
    </row>
    <row r="1536" spans="1:14">
      <c r="A1536" s="191" t="s">
        <v>1544</v>
      </c>
      <c r="B1536" s="13" t="s">
        <v>15</v>
      </c>
      <c r="C1536" s="487" t="s">
        <v>486</v>
      </c>
      <c r="D1536" s="15" t="s">
        <v>209</v>
      </c>
      <c r="E1536" s="164" t="s">
        <v>1537</v>
      </c>
      <c r="F1536" s="142" t="s">
        <v>1045</v>
      </c>
      <c r="G1536" s="145" t="s">
        <v>280</v>
      </c>
      <c r="H1536" s="16">
        <v>500000</v>
      </c>
      <c r="I1536" s="413">
        <v>500000</v>
      </c>
      <c r="J1536" s="143">
        <v>375000</v>
      </c>
      <c r="L1536" s="191"/>
      <c r="M1536" s="191"/>
    </row>
    <row r="1537" spans="1:14" s="14" customFormat="1">
      <c r="A1537" s="191" t="s">
        <v>1544</v>
      </c>
      <c r="B1537" s="13" t="s">
        <v>17</v>
      </c>
      <c r="C1537" s="487" t="s">
        <v>18</v>
      </c>
      <c r="D1537" s="15" t="s">
        <v>209</v>
      </c>
      <c r="E1537" s="164" t="s">
        <v>1537</v>
      </c>
      <c r="F1537" s="142" t="s">
        <v>1045</v>
      </c>
      <c r="G1537" s="145" t="s">
        <v>280</v>
      </c>
      <c r="H1537" s="16">
        <v>300000</v>
      </c>
      <c r="I1537" s="413">
        <v>300000</v>
      </c>
      <c r="J1537" s="143">
        <v>225000</v>
      </c>
      <c r="K1537" s="144"/>
      <c r="L1537" s="191"/>
      <c r="M1537" s="191"/>
      <c r="N1537" s="13"/>
    </row>
    <row r="1538" spans="1:14">
      <c r="A1538" s="191" t="s">
        <v>1544</v>
      </c>
      <c r="B1538" s="13" t="s">
        <v>19</v>
      </c>
      <c r="C1538" s="487" t="s">
        <v>20</v>
      </c>
      <c r="D1538" s="15" t="s">
        <v>209</v>
      </c>
      <c r="E1538" s="164" t="s">
        <v>1537</v>
      </c>
      <c r="F1538" s="142" t="s">
        <v>1045</v>
      </c>
      <c r="G1538" s="145" t="s">
        <v>280</v>
      </c>
      <c r="H1538" s="16">
        <v>30000</v>
      </c>
      <c r="I1538" s="413">
        <v>30000</v>
      </c>
      <c r="J1538" s="143">
        <v>22500</v>
      </c>
      <c r="L1538" s="191"/>
      <c r="M1538" s="191"/>
    </row>
    <row r="1539" spans="1:14">
      <c r="A1539" s="191" t="s">
        <v>1544</v>
      </c>
      <c r="B1539" s="13" t="s">
        <v>240</v>
      </c>
      <c r="C1539" s="486" t="s">
        <v>332</v>
      </c>
      <c r="G1539" s="145"/>
      <c r="H1539" s="25">
        <f>SUM(H1526:H1538)</f>
        <v>36000000</v>
      </c>
      <c r="I1539" s="414">
        <f>SUM(I1526:I1538)</f>
        <v>34000000</v>
      </c>
      <c r="J1539" s="146">
        <f>SUM(J1526:J1538)</f>
        <v>2250000</v>
      </c>
      <c r="K1539" s="152"/>
      <c r="L1539" s="191"/>
      <c r="M1539" s="191"/>
    </row>
    <row r="1540" spans="1:14">
      <c r="A1540" s="191" t="s">
        <v>110</v>
      </c>
      <c r="B1540" s="13" t="s">
        <v>240</v>
      </c>
      <c r="C1540" s="485" t="s">
        <v>113</v>
      </c>
      <c r="G1540" s="145"/>
      <c r="L1540" s="191"/>
      <c r="M1540" s="191"/>
    </row>
    <row r="1541" spans="1:14">
      <c r="A1541" s="191" t="s">
        <v>110</v>
      </c>
      <c r="B1541" s="13" t="s">
        <v>24</v>
      </c>
      <c r="C1541" s="486" t="s">
        <v>306</v>
      </c>
      <c r="D1541" s="119" t="s">
        <v>1</v>
      </c>
      <c r="E1541" s="164" t="s">
        <v>1537</v>
      </c>
      <c r="F1541" s="142" t="s">
        <v>27</v>
      </c>
      <c r="G1541" s="145" t="s">
        <v>280</v>
      </c>
      <c r="H1541" s="25">
        <v>1076383000</v>
      </c>
      <c r="I1541" s="414">
        <v>578530000</v>
      </c>
      <c r="J1541" s="146">
        <v>366412346</v>
      </c>
      <c r="K1541" s="152"/>
      <c r="L1541" s="191"/>
      <c r="M1541" s="191"/>
    </row>
    <row r="1542" spans="1:14">
      <c r="A1542" s="191" t="s">
        <v>110</v>
      </c>
      <c r="B1542" s="13" t="s">
        <v>2</v>
      </c>
      <c r="C1542" s="487" t="s">
        <v>62</v>
      </c>
      <c r="D1542" s="119" t="s">
        <v>124</v>
      </c>
      <c r="E1542" s="164" t="s">
        <v>1537</v>
      </c>
      <c r="F1542" s="142" t="s">
        <v>27</v>
      </c>
      <c r="G1542" s="145" t="s">
        <v>280</v>
      </c>
      <c r="H1542" s="16">
        <v>6500000</v>
      </c>
      <c r="I1542" s="426">
        <v>5200000</v>
      </c>
      <c r="J1542" s="143">
        <v>3900000</v>
      </c>
      <c r="L1542" s="191"/>
      <c r="M1542" s="191"/>
    </row>
    <row r="1543" spans="1:14">
      <c r="A1543" s="191" t="s">
        <v>110</v>
      </c>
      <c r="B1543" s="13" t="s">
        <v>3</v>
      </c>
      <c r="C1543" s="487" t="s">
        <v>4</v>
      </c>
      <c r="D1543" s="119" t="s">
        <v>124</v>
      </c>
      <c r="E1543" s="164" t="s">
        <v>1537</v>
      </c>
      <c r="F1543" s="142" t="s">
        <v>27</v>
      </c>
      <c r="G1543" s="145" t="s">
        <v>280</v>
      </c>
      <c r="H1543" s="16">
        <v>10000000</v>
      </c>
      <c r="I1543" s="426">
        <v>5000000</v>
      </c>
      <c r="J1543" s="143">
        <v>3750000</v>
      </c>
      <c r="L1543" s="191"/>
      <c r="M1543" s="191"/>
    </row>
    <row r="1544" spans="1:14">
      <c r="A1544" s="191" t="s">
        <v>110</v>
      </c>
      <c r="B1544" s="13" t="s">
        <v>111</v>
      </c>
      <c r="C1544" s="487" t="s">
        <v>112</v>
      </c>
      <c r="D1544" s="119" t="s">
        <v>124</v>
      </c>
      <c r="E1544" s="164" t="s">
        <v>1537</v>
      </c>
      <c r="F1544" s="142" t="s">
        <v>27</v>
      </c>
      <c r="G1544" s="145" t="s">
        <v>280</v>
      </c>
      <c r="H1544" s="16">
        <v>260000000</v>
      </c>
      <c r="I1544" s="426">
        <v>285000000</v>
      </c>
      <c r="J1544" s="143">
        <v>201542055</v>
      </c>
      <c r="L1544" s="191"/>
      <c r="M1544" s="191"/>
    </row>
    <row r="1545" spans="1:14">
      <c r="A1545" s="191" t="s">
        <v>110</v>
      </c>
      <c r="B1545" s="13" t="s">
        <v>5</v>
      </c>
      <c r="C1545" s="487" t="s">
        <v>6</v>
      </c>
      <c r="D1545" s="119" t="s">
        <v>124</v>
      </c>
      <c r="E1545" s="164" t="s">
        <v>1537</v>
      </c>
      <c r="F1545" s="142" t="s">
        <v>27</v>
      </c>
      <c r="G1545" s="145" t="s">
        <v>280</v>
      </c>
      <c r="H1545" s="16">
        <v>5000000</v>
      </c>
      <c r="I1545" s="426">
        <v>5000000</v>
      </c>
      <c r="J1545" s="143">
        <v>0</v>
      </c>
      <c r="L1545" s="191"/>
      <c r="M1545" s="191"/>
    </row>
    <row r="1546" spans="1:14">
      <c r="A1546" s="191" t="s">
        <v>110</v>
      </c>
      <c r="B1546" s="13" t="s">
        <v>32</v>
      </c>
      <c r="C1546" s="487" t="s">
        <v>33</v>
      </c>
      <c r="D1546" s="119" t="s">
        <v>124</v>
      </c>
      <c r="E1546" s="164" t="s">
        <v>1537</v>
      </c>
      <c r="F1546" s="142" t="s">
        <v>27</v>
      </c>
      <c r="G1546" s="145" t="s">
        <v>280</v>
      </c>
      <c r="H1546" s="16">
        <v>5000000</v>
      </c>
      <c r="I1546" s="426">
        <v>6550000</v>
      </c>
      <c r="J1546" s="143">
        <v>775500</v>
      </c>
      <c r="L1546" s="191"/>
      <c r="M1546" s="191"/>
    </row>
    <row r="1547" spans="1:14" s="14" customFormat="1">
      <c r="A1547" s="191" t="s">
        <v>110</v>
      </c>
      <c r="B1547" s="13" t="s">
        <v>7</v>
      </c>
      <c r="C1547" s="487" t="s">
        <v>8</v>
      </c>
      <c r="D1547" s="119" t="s">
        <v>124</v>
      </c>
      <c r="E1547" s="164" t="s">
        <v>1537</v>
      </c>
      <c r="F1547" s="142" t="s">
        <v>27</v>
      </c>
      <c r="G1547" s="145" t="s">
        <v>280</v>
      </c>
      <c r="H1547" s="16">
        <v>300000</v>
      </c>
      <c r="I1547" s="426">
        <v>300000</v>
      </c>
      <c r="J1547" s="143">
        <v>225000</v>
      </c>
      <c r="K1547" s="144"/>
      <c r="L1547" s="191"/>
      <c r="M1547" s="191"/>
      <c r="N1547" s="13"/>
    </row>
    <row r="1548" spans="1:14">
      <c r="A1548" s="191" t="s">
        <v>110</v>
      </c>
      <c r="B1548" s="13" t="s">
        <v>34</v>
      </c>
      <c r="C1548" s="487" t="s">
        <v>823</v>
      </c>
      <c r="D1548" s="119" t="s">
        <v>124</v>
      </c>
      <c r="E1548" s="164" t="s">
        <v>1537</v>
      </c>
      <c r="F1548" s="142" t="s">
        <v>27</v>
      </c>
      <c r="G1548" s="145" t="s">
        <v>280</v>
      </c>
      <c r="H1548" s="16">
        <v>1000000</v>
      </c>
      <c r="I1548" s="426">
        <v>1000000</v>
      </c>
      <c r="J1548" s="143">
        <v>750000</v>
      </c>
      <c r="L1548" s="191"/>
      <c r="M1548" s="191"/>
    </row>
    <row r="1549" spans="1:14">
      <c r="A1549" s="191" t="s">
        <v>110</v>
      </c>
      <c r="B1549" s="13" t="s">
        <v>9</v>
      </c>
      <c r="C1549" s="487" t="s">
        <v>10</v>
      </c>
      <c r="D1549" s="119" t="s">
        <v>124</v>
      </c>
      <c r="E1549" s="164" t="s">
        <v>1537</v>
      </c>
      <c r="F1549" s="142" t="s">
        <v>27</v>
      </c>
      <c r="G1549" s="145" t="s">
        <v>280</v>
      </c>
      <c r="H1549" s="16">
        <v>2800000</v>
      </c>
      <c r="I1549" s="426">
        <v>2800000</v>
      </c>
      <c r="J1549" s="143">
        <v>200000</v>
      </c>
      <c r="L1549" s="191"/>
      <c r="M1549" s="191"/>
    </row>
    <row r="1550" spans="1:14">
      <c r="A1550" s="191" t="s">
        <v>110</v>
      </c>
      <c r="B1550" s="13" t="s">
        <v>13</v>
      </c>
      <c r="C1550" s="487" t="s">
        <v>14</v>
      </c>
      <c r="D1550" s="119" t="s">
        <v>124</v>
      </c>
      <c r="E1550" s="164" t="s">
        <v>1537</v>
      </c>
      <c r="F1550" s="142" t="s">
        <v>27</v>
      </c>
      <c r="G1550" s="145" t="s">
        <v>280</v>
      </c>
      <c r="H1550" s="16">
        <v>3650000</v>
      </c>
      <c r="I1550" s="426">
        <v>3650000</v>
      </c>
      <c r="J1550" s="143">
        <v>980000</v>
      </c>
      <c r="L1550" s="191"/>
      <c r="M1550" s="191"/>
    </row>
    <row r="1551" spans="1:14">
      <c r="A1551" s="191" t="s">
        <v>110</v>
      </c>
      <c r="B1551" s="13" t="s">
        <v>19</v>
      </c>
      <c r="C1551" s="487" t="s">
        <v>20</v>
      </c>
      <c r="D1551" s="119" t="s">
        <v>124</v>
      </c>
      <c r="E1551" s="164" t="s">
        <v>1537</v>
      </c>
      <c r="F1551" s="142" t="s">
        <v>27</v>
      </c>
      <c r="G1551" s="145" t="s">
        <v>280</v>
      </c>
      <c r="H1551" s="16">
        <v>100000</v>
      </c>
      <c r="I1551" s="426">
        <v>100000</v>
      </c>
      <c r="J1551" s="143">
        <v>75000</v>
      </c>
      <c r="L1551" s="191"/>
      <c r="M1551" s="191"/>
    </row>
    <row r="1552" spans="1:14">
      <c r="A1552" s="191" t="s">
        <v>110</v>
      </c>
      <c r="B1552" s="13" t="s">
        <v>37</v>
      </c>
      <c r="C1552" s="487" t="s">
        <v>38</v>
      </c>
      <c r="D1552" s="119" t="s">
        <v>124</v>
      </c>
      <c r="E1552" s="164" t="s">
        <v>1537</v>
      </c>
      <c r="F1552" s="142" t="s">
        <v>27</v>
      </c>
      <c r="G1552" s="145" t="s">
        <v>280</v>
      </c>
      <c r="H1552" s="16">
        <v>2400000</v>
      </c>
      <c r="I1552" s="426">
        <v>1400000</v>
      </c>
      <c r="J1552" s="143">
        <v>100000</v>
      </c>
      <c r="L1552" s="191"/>
      <c r="M1552" s="191"/>
    </row>
    <row r="1553" spans="1:13">
      <c r="A1553" s="191" t="s">
        <v>110</v>
      </c>
      <c r="B1553" s="13" t="s">
        <v>240</v>
      </c>
      <c r="C1553" s="486" t="s">
        <v>332</v>
      </c>
      <c r="G1553" s="145"/>
      <c r="H1553" s="25">
        <f>SUM(H1542:H1552)</f>
        <v>296750000</v>
      </c>
      <c r="I1553" s="414">
        <f>SUM(I1542:I1552)</f>
        <v>316000000</v>
      </c>
      <c r="J1553" s="146">
        <f>SUM(J1542:J1552)</f>
        <v>212297555</v>
      </c>
      <c r="K1553" s="152"/>
      <c r="L1553" s="191"/>
      <c r="M1553" s="191"/>
    </row>
    <row r="1554" spans="1:13">
      <c r="A1554" s="191" t="s">
        <v>118</v>
      </c>
      <c r="B1554" s="13" t="s">
        <v>240</v>
      </c>
      <c r="C1554" s="181" t="s">
        <v>116</v>
      </c>
      <c r="G1554" s="145"/>
      <c r="I1554" s="426"/>
      <c r="L1554" s="191"/>
      <c r="M1554" s="191"/>
    </row>
    <row r="1555" spans="1:13">
      <c r="A1555" s="191" t="s">
        <v>118</v>
      </c>
      <c r="B1555" s="13" t="s">
        <v>2</v>
      </c>
      <c r="C1555" s="487" t="s">
        <v>62</v>
      </c>
      <c r="D1555" s="15" t="s">
        <v>114</v>
      </c>
      <c r="E1555" s="164" t="s">
        <v>1537</v>
      </c>
      <c r="F1555" s="142" t="s">
        <v>27</v>
      </c>
      <c r="G1555" s="145" t="s">
        <v>280</v>
      </c>
      <c r="H1555" s="16">
        <v>150000</v>
      </c>
      <c r="I1555" s="426">
        <v>150000</v>
      </c>
      <c r="J1555" s="143">
        <v>112500</v>
      </c>
      <c r="L1555" s="191"/>
      <c r="M1555" s="191"/>
    </row>
    <row r="1556" spans="1:13">
      <c r="A1556" s="191" t="s">
        <v>118</v>
      </c>
      <c r="B1556" s="13" t="s">
        <v>3</v>
      </c>
      <c r="C1556" s="487" t="s">
        <v>4</v>
      </c>
      <c r="D1556" s="15" t="s">
        <v>114</v>
      </c>
      <c r="E1556" s="164" t="s">
        <v>1537</v>
      </c>
      <c r="F1556" s="142" t="s">
        <v>27</v>
      </c>
      <c r="G1556" s="145" t="s">
        <v>280</v>
      </c>
      <c r="H1556" s="16">
        <v>110000</v>
      </c>
      <c r="I1556" s="426">
        <v>110000</v>
      </c>
      <c r="J1556" s="143">
        <v>82500</v>
      </c>
      <c r="L1556" s="191"/>
      <c r="M1556" s="191"/>
    </row>
    <row r="1557" spans="1:13">
      <c r="A1557" s="191" t="s">
        <v>118</v>
      </c>
      <c r="B1557" s="13" t="s">
        <v>32</v>
      </c>
      <c r="C1557" s="487" t="s">
        <v>33</v>
      </c>
      <c r="D1557" s="15" t="s">
        <v>114</v>
      </c>
      <c r="E1557" s="164" t="s">
        <v>1537</v>
      </c>
      <c r="F1557" s="142" t="s">
        <v>27</v>
      </c>
      <c r="G1557" s="145" t="s">
        <v>280</v>
      </c>
      <c r="H1557" s="16">
        <v>90000</v>
      </c>
      <c r="I1557" s="426">
        <v>90000</v>
      </c>
      <c r="J1557" s="143">
        <v>67500</v>
      </c>
      <c r="L1557" s="191"/>
      <c r="M1557" s="191"/>
    </row>
    <row r="1558" spans="1:13">
      <c r="A1558" s="191" t="s">
        <v>118</v>
      </c>
      <c r="B1558" s="13" t="s">
        <v>7</v>
      </c>
      <c r="C1558" s="487" t="s">
        <v>8</v>
      </c>
      <c r="D1558" s="15" t="s">
        <v>114</v>
      </c>
      <c r="E1558" s="164" t="s">
        <v>1537</v>
      </c>
      <c r="F1558" s="142" t="s">
        <v>27</v>
      </c>
      <c r="G1558" s="145" t="s">
        <v>280</v>
      </c>
      <c r="H1558" s="16">
        <v>150000</v>
      </c>
      <c r="I1558" s="426">
        <v>150000</v>
      </c>
      <c r="J1558" s="143">
        <v>112500</v>
      </c>
      <c r="L1558" s="191"/>
      <c r="M1558" s="191"/>
    </row>
    <row r="1559" spans="1:13">
      <c r="A1559" s="191" t="s">
        <v>118</v>
      </c>
      <c r="B1559" s="13" t="s">
        <v>9</v>
      </c>
      <c r="C1559" s="487" t="s">
        <v>10</v>
      </c>
      <c r="D1559" s="15" t="s">
        <v>114</v>
      </c>
      <c r="E1559" s="164" t="s">
        <v>1537</v>
      </c>
      <c r="F1559" s="142" t="s">
        <v>27</v>
      </c>
      <c r="G1559" s="145" t="s">
        <v>280</v>
      </c>
      <c r="H1559" s="16">
        <v>100000</v>
      </c>
      <c r="I1559" s="426">
        <v>100000</v>
      </c>
      <c r="J1559" s="143">
        <v>75000</v>
      </c>
      <c r="L1559" s="191"/>
      <c r="M1559" s="191"/>
    </row>
    <row r="1560" spans="1:13">
      <c r="A1560" s="191" t="s">
        <v>118</v>
      </c>
      <c r="B1560" s="13" t="s">
        <v>240</v>
      </c>
      <c r="C1560" s="486" t="s">
        <v>332</v>
      </c>
      <c r="G1560" s="145"/>
      <c r="H1560" s="25">
        <f>SUM(H1555:H1559)</f>
        <v>600000</v>
      </c>
      <c r="I1560" s="414">
        <f>SUM(I1555:I1559)</f>
        <v>600000</v>
      </c>
      <c r="J1560" s="146">
        <f>SUM(J1555:J1559)</f>
        <v>450000</v>
      </c>
      <c r="K1560" s="152"/>
      <c r="L1560" s="191"/>
      <c r="M1560" s="191"/>
    </row>
    <row r="1561" spans="1:13">
      <c r="A1561" s="191" t="s">
        <v>119</v>
      </c>
      <c r="B1561" s="13" t="s">
        <v>240</v>
      </c>
      <c r="C1561" s="181" t="s">
        <v>117</v>
      </c>
      <c r="G1561" s="145"/>
      <c r="I1561" s="426"/>
      <c r="L1561" s="191"/>
      <c r="M1561" s="191"/>
    </row>
    <row r="1562" spans="1:13">
      <c r="A1562" s="191" t="s">
        <v>119</v>
      </c>
      <c r="B1562" s="13" t="s">
        <v>2</v>
      </c>
      <c r="C1562" s="487" t="s">
        <v>62</v>
      </c>
      <c r="D1562" s="15" t="s">
        <v>115</v>
      </c>
      <c r="E1562" s="164" t="s">
        <v>1537</v>
      </c>
      <c r="F1562" s="142" t="s">
        <v>27</v>
      </c>
      <c r="G1562" s="145" t="s">
        <v>280</v>
      </c>
      <c r="H1562" s="16">
        <v>150000</v>
      </c>
      <c r="I1562" s="426">
        <v>150000</v>
      </c>
      <c r="J1562" s="143">
        <v>112500</v>
      </c>
      <c r="L1562" s="191"/>
      <c r="M1562" s="191"/>
    </row>
    <row r="1563" spans="1:13">
      <c r="A1563" s="191" t="s">
        <v>119</v>
      </c>
      <c r="B1563" s="13" t="s">
        <v>3</v>
      </c>
      <c r="C1563" s="487" t="s">
        <v>4</v>
      </c>
      <c r="D1563" s="15" t="s">
        <v>115</v>
      </c>
      <c r="E1563" s="164" t="s">
        <v>1537</v>
      </c>
      <c r="F1563" s="142" t="s">
        <v>27</v>
      </c>
      <c r="G1563" s="145" t="s">
        <v>280</v>
      </c>
      <c r="H1563" s="16">
        <v>110000</v>
      </c>
      <c r="I1563" s="426">
        <v>110000</v>
      </c>
      <c r="J1563" s="143">
        <v>82500</v>
      </c>
      <c r="L1563" s="191"/>
      <c r="M1563" s="191"/>
    </row>
    <row r="1564" spans="1:13">
      <c r="A1564" s="191" t="s">
        <v>119</v>
      </c>
      <c r="B1564" s="13" t="s">
        <v>32</v>
      </c>
      <c r="C1564" s="487" t="s">
        <v>33</v>
      </c>
      <c r="D1564" s="15" t="s">
        <v>115</v>
      </c>
      <c r="E1564" s="164" t="s">
        <v>1537</v>
      </c>
      <c r="F1564" s="142" t="s">
        <v>27</v>
      </c>
      <c r="G1564" s="145" t="s">
        <v>280</v>
      </c>
      <c r="H1564" s="16">
        <v>90000</v>
      </c>
      <c r="I1564" s="426">
        <v>90000</v>
      </c>
      <c r="J1564" s="143">
        <v>67500</v>
      </c>
      <c r="L1564" s="191"/>
      <c r="M1564" s="191"/>
    </row>
    <row r="1565" spans="1:13">
      <c r="A1565" s="191" t="s">
        <v>119</v>
      </c>
      <c r="B1565" s="13" t="s">
        <v>7</v>
      </c>
      <c r="C1565" s="487" t="s">
        <v>8</v>
      </c>
      <c r="D1565" s="15" t="s">
        <v>115</v>
      </c>
      <c r="E1565" s="164" t="s">
        <v>1537</v>
      </c>
      <c r="F1565" s="142" t="s">
        <v>27</v>
      </c>
      <c r="G1565" s="145" t="s">
        <v>280</v>
      </c>
      <c r="H1565" s="16">
        <v>150000</v>
      </c>
      <c r="I1565" s="426">
        <v>150000</v>
      </c>
      <c r="J1565" s="143">
        <v>112500</v>
      </c>
      <c r="L1565" s="191"/>
      <c r="M1565" s="191"/>
    </row>
    <row r="1566" spans="1:13">
      <c r="A1566" s="191" t="s">
        <v>119</v>
      </c>
      <c r="B1566" s="13" t="s">
        <v>9</v>
      </c>
      <c r="C1566" s="487" t="s">
        <v>10</v>
      </c>
      <c r="D1566" s="15" t="s">
        <v>115</v>
      </c>
      <c r="E1566" s="164" t="s">
        <v>1537</v>
      </c>
      <c r="F1566" s="142" t="s">
        <v>27</v>
      </c>
      <c r="G1566" s="145" t="s">
        <v>280</v>
      </c>
      <c r="H1566" s="16">
        <v>100000</v>
      </c>
      <c r="I1566" s="426">
        <v>100000</v>
      </c>
      <c r="J1566" s="143">
        <v>75000</v>
      </c>
      <c r="L1566" s="191"/>
      <c r="M1566" s="191"/>
    </row>
    <row r="1567" spans="1:13">
      <c r="A1567" s="191" t="s">
        <v>119</v>
      </c>
      <c r="B1567" s="13" t="s">
        <v>240</v>
      </c>
      <c r="C1567" s="486" t="s">
        <v>332</v>
      </c>
      <c r="G1567" s="145"/>
      <c r="H1567" s="25">
        <f>SUM(H1562:H1566)</f>
        <v>600000</v>
      </c>
      <c r="I1567" s="414">
        <f>SUM(I1562:I1566)</f>
        <v>600000</v>
      </c>
      <c r="J1567" s="146">
        <f>SUM(J1562:J1566)</f>
        <v>450000</v>
      </c>
      <c r="K1567" s="152"/>
      <c r="L1567" s="191"/>
      <c r="M1567" s="191"/>
    </row>
    <row r="1568" spans="1:13">
      <c r="A1568" s="191" t="s">
        <v>145</v>
      </c>
      <c r="B1568" s="13" t="s">
        <v>240</v>
      </c>
      <c r="C1568" s="485" t="s">
        <v>148</v>
      </c>
      <c r="G1568" s="145"/>
      <c r="L1568" s="191"/>
      <c r="M1568" s="191"/>
    </row>
    <row r="1569" spans="1:13">
      <c r="A1569" s="191" t="s">
        <v>145</v>
      </c>
      <c r="B1569" s="13" t="s">
        <v>25</v>
      </c>
      <c r="C1569" s="487" t="s">
        <v>60</v>
      </c>
      <c r="D1569" s="15" t="s">
        <v>115</v>
      </c>
      <c r="E1569" s="164" t="s">
        <v>1537</v>
      </c>
      <c r="F1569" s="142" t="s">
        <v>376</v>
      </c>
      <c r="G1569" s="145" t="s">
        <v>280</v>
      </c>
      <c r="H1569" s="16">
        <v>17870000</v>
      </c>
      <c r="I1569" s="413">
        <v>17870000</v>
      </c>
      <c r="J1569" s="143">
        <v>145000</v>
      </c>
      <c r="L1569" s="191"/>
      <c r="M1569" s="191"/>
    </row>
    <row r="1570" spans="1:13">
      <c r="A1570" s="191" t="s">
        <v>145</v>
      </c>
      <c r="B1570" s="13" t="s">
        <v>2</v>
      </c>
      <c r="C1570" s="487" t="s">
        <v>62</v>
      </c>
      <c r="D1570" s="15" t="s">
        <v>115</v>
      </c>
      <c r="E1570" s="164" t="s">
        <v>1537</v>
      </c>
      <c r="F1570" s="142" t="s">
        <v>376</v>
      </c>
      <c r="G1570" s="145" t="s">
        <v>280</v>
      </c>
      <c r="H1570" s="16">
        <v>600000</v>
      </c>
      <c r="I1570" s="413">
        <v>600000</v>
      </c>
      <c r="J1570" s="143">
        <v>450000</v>
      </c>
      <c r="L1570" s="191"/>
      <c r="M1570" s="191"/>
    </row>
    <row r="1571" spans="1:13">
      <c r="A1571" s="191" t="s">
        <v>145</v>
      </c>
      <c r="B1571" s="13" t="s">
        <v>52</v>
      </c>
      <c r="C1571" s="487" t="s">
        <v>53</v>
      </c>
      <c r="D1571" s="15" t="s">
        <v>115</v>
      </c>
      <c r="E1571" s="164" t="s">
        <v>1537</v>
      </c>
      <c r="F1571" s="142" t="s">
        <v>27</v>
      </c>
      <c r="G1571" s="145" t="s">
        <v>280</v>
      </c>
      <c r="H1571" s="16">
        <v>10240000</v>
      </c>
      <c r="I1571" s="413">
        <v>10240000</v>
      </c>
      <c r="J1571" s="143">
        <v>7680000</v>
      </c>
      <c r="L1571" s="191"/>
      <c r="M1571" s="191"/>
    </row>
    <row r="1572" spans="1:13">
      <c r="A1572" s="191" t="s">
        <v>145</v>
      </c>
      <c r="B1572" s="13" t="s">
        <v>111</v>
      </c>
      <c r="C1572" s="487" t="s">
        <v>112</v>
      </c>
      <c r="D1572" s="15" t="s">
        <v>115</v>
      </c>
      <c r="E1572" s="164" t="s">
        <v>1537</v>
      </c>
      <c r="F1572" s="142" t="s">
        <v>27</v>
      </c>
      <c r="G1572" s="145" t="s">
        <v>280</v>
      </c>
      <c r="H1572" s="16">
        <v>13000000</v>
      </c>
      <c r="I1572" s="413">
        <v>15000000</v>
      </c>
      <c r="J1572" s="143">
        <v>0</v>
      </c>
      <c r="L1572" s="191"/>
      <c r="M1572" s="191"/>
    </row>
    <row r="1573" spans="1:13">
      <c r="A1573" s="191" t="s">
        <v>145</v>
      </c>
      <c r="B1573" s="13" t="s">
        <v>146</v>
      </c>
      <c r="C1573" s="487" t="s">
        <v>147</v>
      </c>
      <c r="D1573" s="15" t="s">
        <v>115</v>
      </c>
      <c r="E1573" s="164" t="s">
        <v>1537</v>
      </c>
      <c r="F1573" s="142" t="s">
        <v>376</v>
      </c>
      <c r="G1573" s="145" t="s">
        <v>280</v>
      </c>
      <c r="H1573" s="16">
        <v>2900000</v>
      </c>
      <c r="I1573" s="413">
        <v>2900000</v>
      </c>
      <c r="J1573" s="143">
        <v>2175000</v>
      </c>
      <c r="L1573" s="191"/>
      <c r="M1573" s="191"/>
    </row>
    <row r="1574" spans="1:13">
      <c r="A1574" s="191" t="s">
        <v>145</v>
      </c>
      <c r="B1574" s="13" t="s">
        <v>74</v>
      </c>
      <c r="C1574" s="487" t="s">
        <v>75</v>
      </c>
      <c r="D1574" s="15" t="s">
        <v>115</v>
      </c>
      <c r="E1574" s="164" t="s">
        <v>1537</v>
      </c>
      <c r="F1574" s="142" t="s">
        <v>376</v>
      </c>
      <c r="G1574" s="145" t="s">
        <v>280</v>
      </c>
      <c r="H1574" s="16">
        <v>200000</v>
      </c>
      <c r="I1574" s="413">
        <v>200000</v>
      </c>
      <c r="J1574" s="143">
        <v>150000</v>
      </c>
      <c r="L1574" s="191"/>
      <c r="M1574" s="191"/>
    </row>
    <row r="1575" spans="1:13">
      <c r="A1575" s="191" t="s">
        <v>145</v>
      </c>
      <c r="B1575" s="13" t="s">
        <v>32</v>
      </c>
      <c r="C1575" s="487" t="s">
        <v>33</v>
      </c>
      <c r="D1575" s="15" t="s">
        <v>115</v>
      </c>
      <c r="E1575" s="164" t="s">
        <v>1537</v>
      </c>
      <c r="F1575" s="142" t="s">
        <v>27</v>
      </c>
      <c r="G1575" s="145" t="s">
        <v>280</v>
      </c>
      <c r="H1575" s="16">
        <v>15800000</v>
      </c>
      <c r="I1575" s="413">
        <v>16800000</v>
      </c>
      <c r="J1575" s="143">
        <v>4817500</v>
      </c>
      <c r="L1575" s="191"/>
      <c r="M1575" s="191"/>
    </row>
    <row r="1576" spans="1:13">
      <c r="A1576" s="191" t="s">
        <v>145</v>
      </c>
      <c r="B1576" s="13" t="s">
        <v>63</v>
      </c>
      <c r="C1576" s="487" t="s">
        <v>78</v>
      </c>
      <c r="D1576" s="15" t="s">
        <v>115</v>
      </c>
      <c r="E1576" s="164" t="s">
        <v>1537</v>
      </c>
      <c r="F1576" s="142" t="s">
        <v>27</v>
      </c>
      <c r="G1576" s="145" t="s">
        <v>280</v>
      </c>
      <c r="H1576" s="16">
        <v>2400000</v>
      </c>
      <c r="I1576" s="413">
        <v>2400000</v>
      </c>
      <c r="J1576" s="143">
        <v>1800000</v>
      </c>
      <c r="L1576" s="191"/>
      <c r="M1576" s="191"/>
    </row>
    <row r="1577" spans="1:13">
      <c r="A1577" s="191" t="s">
        <v>145</v>
      </c>
      <c r="B1577" s="13" t="s">
        <v>34</v>
      </c>
      <c r="C1577" s="487" t="s">
        <v>823</v>
      </c>
      <c r="D1577" s="15" t="s">
        <v>115</v>
      </c>
      <c r="E1577" s="164" t="s">
        <v>1537</v>
      </c>
      <c r="F1577" s="142" t="s">
        <v>27</v>
      </c>
      <c r="G1577" s="145" t="s">
        <v>280</v>
      </c>
      <c r="H1577" s="16">
        <v>5600000</v>
      </c>
      <c r="I1577" s="413">
        <v>5600000</v>
      </c>
      <c r="J1577" s="143">
        <v>0</v>
      </c>
      <c r="L1577" s="191"/>
      <c r="M1577" s="191"/>
    </row>
    <row r="1578" spans="1:13">
      <c r="A1578" s="191" t="s">
        <v>145</v>
      </c>
      <c r="B1578" s="13" t="s">
        <v>9</v>
      </c>
      <c r="C1578" s="487" t="s">
        <v>10</v>
      </c>
      <c r="D1578" s="15" t="s">
        <v>115</v>
      </c>
      <c r="E1578" s="164" t="s">
        <v>1537</v>
      </c>
      <c r="F1578" s="142" t="s">
        <v>376</v>
      </c>
      <c r="G1578" s="145" t="s">
        <v>280</v>
      </c>
      <c r="H1578" s="16">
        <v>5000000</v>
      </c>
      <c r="I1578" s="413">
        <v>6200000</v>
      </c>
      <c r="J1578" s="143">
        <v>3750000</v>
      </c>
      <c r="L1578" s="191"/>
      <c r="M1578" s="191"/>
    </row>
    <row r="1579" spans="1:13">
      <c r="A1579" s="191" t="s">
        <v>145</v>
      </c>
      <c r="B1579" s="13" t="s">
        <v>11</v>
      </c>
      <c r="C1579" s="487" t="s">
        <v>12</v>
      </c>
      <c r="D1579" s="15" t="s">
        <v>115</v>
      </c>
      <c r="E1579" s="164" t="s">
        <v>1537</v>
      </c>
      <c r="F1579" s="142" t="s">
        <v>27</v>
      </c>
      <c r="G1579" s="145" t="s">
        <v>280</v>
      </c>
      <c r="H1579" s="16">
        <v>10000000</v>
      </c>
      <c r="I1579" s="413">
        <v>5000000</v>
      </c>
      <c r="J1579" s="143">
        <v>7500000</v>
      </c>
      <c r="L1579" s="191"/>
      <c r="M1579" s="191"/>
    </row>
    <row r="1580" spans="1:13">
      <c r="A1580" s="191" t="s">
        <v>145</v>
      </c>
      <c r="B1580" s="13" t="s">
        <v>13</v>
      </c>
      <c r="C1580" s="487" t="s">
        <v>14</v>
      </c>
      <c r="D1580" s="15" t="s">
        <v>115</v>
      </c>
      <c r="E1580" s="164" t="s">
        <v>1537</v>
      </c>
      <c r="F1580" s="142" t="s">
        <v>376</v>
      </c>
      <c r="G1580" s="145" t="s">
        <v>280</v>
      </c>
      <c r="H1580" s="16">
        <v>10020000</v>
      </c>
      <c r="I1580" s="413">
        <v>10000000</v>
      </c>
      <c r="J1580" s="143">
        <v>2000000</v>
      </c>
      <c r="L1580" s="191"/>
      <c r="M1580" s="191"/>
    </row>
    <row r="1581" spans="1:13">
      <c r="A1581" s="191" t="s">
        <v>145</v>
      </c>
      <c r="B1581" s="13" t="s">
        <v>41</v>
      </c>
      <c r="C1581" s="487" t="s">
        <v>28</v>
      </c>
      <c r="D1581" s="15" t="s">
        <v>115</v>
      </c>
      <c r="E1581" s="164" t="s">
        <v>1537</v>
      </c>
      <c r="F1581" s="142" t="s">
        <v>27</v>
      </c>
      <c r="G1581" s="145" t="s">
        <v>280</v>
      </c>
      <c r="H1581" s="16">
        <v>5200000</v>
      </c>
      <c r="I1581" s="413">
        <v>14020000</v>
      </c>
      <c r="J1581" s="143">
        <v>4650000</v>
      </c>
      <c r="L1581" s="191"/>
      <c r="M1581" s="191"/>
    </row>
    <row r="1582" spans="1:13">
      <c r="A1582" s="191" t="s">
        <v>145</v>
      </c>
      <c r="B1582" s="13" t="s">
        <v>19</v>
      </c>
      <c r="C1582" s="487" t="s">
        <v>20</v>
      </c>
      <c r="D1582" s="15" t="s">
        <v>115</v>
      </c>
      <c r="E1582" s="164" t="s">
        <v>1537</v>
      </c>
      <c r="F1582" s="142" t="s">
        <v>27</v>
      </c>
      <c r="G1582" s="145" t="s">
        <v>280</v>
      </c>
      <c r="H1582" s="16">
        <v>250000</v>
      </c>
      <c r="I1582" s="413">
        <v>250000</v>
      </c>
      <c r="J1582" s="143">
        <v>187500</v>
      </c>
      <c r="L1582" s="191"/>
      <c r="M1582" s="191"/>
    </row>
    <row r="1583" spans="1:13">
      <c r="A1583" s="191" t="s">
        <v>145</v>
      </c>
      <c r="B1583" s="13" t="s">
        <v>104</v>
      </c>
      <c r="C1583" s="487" t="s">
        <v>105</v>
      </c>
      <c r="D1583" s="15" t="s">
        <v>115</v>
      </c>
      <c r="E1583" s="164" t="s">
        <v>1537</v>
      </c>
      <c r="F1583" s="142" t="s">
        <v>27</v>
      </c>
      <c r="G1583" s="145" t="s">
        <v>280</v>
      </c>
      <c r="H1583" s="16">
        <v>920000</v>
      </c>
      <c r="I1583" s="413">
        <v>920000</v>
      </c>
      <c r="J1583" s="143">
        <v>690000</v>
      </c>
      <c r="L1583" s="191"/>
      <c r="M1583" s="191"/>
    </row>
    <row r="1584" spans="1:13">
      <c r="A1584" s="191" t="s">
        <v>145</v>
      </c>
      <c r="B1584" s="13" t="s">
        <v>84</v>
      </c>
      <c r="C1584" s="487" t="s">
        <v>85</v>
      </c>
      <c r="D1584" s="15" t="s">
        <v>115</v>
      </c>
      <c r="E1584" s="164" t="s">
        <v>1537</v>
      </c>
      <c r="F1584" s="142" t="s">
        <v>376</v>
      </c>
      <c r="G1584" s="145" t="s">
        <v>280</v>
      </c>
      <c r="H1584" s="16">
        <v>200000</v>
      </c>
      <c r="I1584" s="413">
        <v>200000</v>
      </c>
      <c r="J1584" s="143">
        <v>150000</v>
      </c>
      <c r="L1584" s="191"/>
      <c r="M1584" s="191"/>
    </row>
    <row r="1585" spans="1:14">
      <c r="A1585" s="191" t="s">
        <v>145</v>
      </c>
      <c r="B1585" s="13" t="s">
        <v>240</v>
      </c>
      <c r="C1585" s="486" t="s">
        <v>332</v>
      </c>
      <c r="G1585" s="145"/>
      <c r="H1585" s="25">
        <f>SUM(H1569:H1584)</f>
        <v>100200000</v>
      </c>
      <c r="I1585" s="414">
        <f>SUM(I1569:I1584)</f>
        <v>108200000</v>
      </c>
      <c r="J1585" s="146">
        <f>SUM(J1569:J1584)</f>
        <v>36145000</v>
      </c>
      <c r="K1585" s="152"/>
      <c r="L1585" s="191"/>
      <c r="M1585" s="191"/>
    </row>
    <row r="1586" spans="1:14">
      <c r="A1586" s="191" t="s">
        <v>139</v>
      </c>
      <c r="B1586" s="13" t="s">
        <v>240</v>
      </c>
      <c r="C1586" s="485" t="s">
        <v>1140</v>
      </c>
      <c r="G1586" s="145"/>
      <c r="L1586" s="191"/>
      <c r="M1586" s="191"/>
    </row>
    <row r="1587" spans="1:14">
      <c r="A1587" s="191" t="s">
        <v>139</v>
      </c>
      <c r="B1587" s="13" t="s">
        <v>24</v>
      </c>
      <c r="C1587" s="486" t="s">
        <v>306</v>
      </c>
      <c r="D1587" s="119" t="s">
        <v>1</v>
      </c>
      <c r="E1587" s="164" t="s">
        <v>1537</v>
      </c>
      <c r="F1587" s="142" t="s">
        <v>376</v>
      </c>
      <c r="G1587" s="145" t="s">
        <v>280</v>
      </c>
      <c r="H1587" s="25">
        <v>4303762400</v>
      </c>
      <c r="I1587" s="414">
        <v>3660140000</v>
      </c>
      <c r="J1587" s="146">
        <v>2680392602</v>
      </c>
      <c r="L1587" s="191"/>
      <c r="M1587" s="191"/>
    </row>
    <row r="1588" spans="1:14">
      <c r="A1588" s="191" t="s">
        <v>139</v>
      </c>
      <c r="B1588" s="13" t="s">
        <v>25</v>
      </c>
      <c r="C1588" s="487" t="s">
        <v>60</v>
      </c>
      <c r="D1588" s="15" t="s">
        <v>124</v>
      </c>
      <c r="E1588" s="164" t="s">
        <v>1537</v>
      </c>
      <c r="F1588" s="142" t="s">
        <v>376</v>
      </c>
      <c r="G1588" s="145" t="s">
        <v>280</v>
      </c>
      <c r="H1588" s="16">
        <v>100000</v>
      </c>
      <c r="I1588" s="413">
        <v>100000</v>
      </c>
      <c r="J1588" s="143">
        <v>75000</v>
      </c>
      <c r="K1588" s="13"/>
      <c r="L1588" s="191"/>
      <c r="M1588" s="191"/>
    </row>
    <row r="1589" spans="1:14" s="14" customFormat="1">
      <c r="A1589" s="191" t="s">
        <v>139</v>
      </c>
      <c r="B1589" s="13" t="s">
        <v>2</v>
      </c>
      <c r="C1589" s="487" t="s">
        <v>62</v>
      </c>
      <c r="D1589" s="15" t="s">
        <v>124</v>
      </c>
      <c r="E1589" s="164" t="s">
        <v>1537</v>
      </c>
      <c r="F1589" s="142" t="s">
        <v>376</v>
      </c>
      <c r="G1589" s="145" t="s">
        <v>280</v>
      </c>
      <c r="H1589" s="16">
        <v>8000000</v>
      </c>
      <c r="I1589" s="413">
        <v>8000000</v>
      </c>
      <c r="J1589" s="143">
        <v>6000000</v>
      </c>
      <c r="K1589" s="13"/>
      <c r="L1589" s="191"/>
      <c r="M1589" s="191"/>
      <c r="N1589" s="13"/>
    </row>
    <row r="1590" spans="1:14">
      <c r="A1590" s="191" t="s">
        <v>139</v>
      </c>
      <c r="B1590" s="13" t="s">
        <v>69</v>
      </c>
      <c r="C1590" s="487" t="s">
        <v>97</v>
      </c>
      <c r="D1590" s="15" t="s">
        <v>124</v>
      </c>
      <c r="E1590" s="164" t="s">
        <v>1537</v>
      </c>
      <c r="F1590" s="142" t="s">
        <v>376</v>
      </c>
      <c r="G1590" s="145" t="s">
        <v>280</v>
      </c>
      <c r="H1590" s="16">
        <v>45480000</v>
      </c>
      <c r="I1590" s="413">
        <v>55480000</v>
      </c>
      <c r="J1590" s="143">
        <v>48449070</v>
      </c>
      <c r="K1590" s="13"/>
      <c r="L1590" s="191"/>
      <c r="M1590" s="191"/>
    </row>
    <row r="1591" spans="1:14">
      <c r="A1591" s="191" t="s">
        <v>139</v>
      </c>
      <c r="B1591" s="13" t="s">
        <v>3</v>
      </c>
      <c r="C1591" s="487" t="s">
        <v>4</v>
      </c>
      <c r="D1591" s="15" t="s">
        <v>124</v>
      </c>
      <c r="E1591" s="164" t="s">
        <v>1537</v>
      </c>
      <c r="F1591" s="142" t="s">
        <v>376</v>
      </c>
      <c r="G1591" s="145" t="s">
        <v>280</v>
      </c>
      <c r="H1591" s="16">
        <v>18730000</v>
      </c>
      <c r="I1591" s="413">
        <v>19730000</v>
      </c>
      <c r="J1591" s="143">
        <v>200000</v>
      </c>
      <c r="K1591" s="13"/>
      <c r="L1591" s="191"/>
      <c r="M1591" s="191"/>
    </row>
    <row r="1592" spans="1:14">
      <c r="A1592" s="191" t="s">
        <v>139</v>
      </c>
      <c r="B1592" s="13" t="s">
        <v>126</v>
      </c>
      <c r="C1592" s="487" t="s">
        <v>127</v>
      </c>
      <c r="D1592" s="15" t="s">
        <v>124</v>
      </c>
      <c r="E1592" s="164" t="s">
        <v>1537</v>
      </c>
      <c r="F1592" s="142" t="s">
        <v>376</v>
      </c>
      <c r="G1592" s="145" t="s">
        <v>280</v>
      </c>
      <c r="H1592" s="16">
        <v>10000000</v>
      </c>
      <c r="I1592" s="413">
        <v>10000000</v>
      </c>
      <c r="J1592" s="143">
        <v>0</v>
      </c>
      <c r="K1592" s="13"/>
      <c r="L1592" s="191"/>
      <c r="M1592" s="191"/>
    </row>
    <row r="1593" spans="1:14">
      <c r="A1593" s="191" t="s">
        <v>139</v>
      </c>
      <c r="B1593" s="13" t="s">
        <v>111</v>
      </c>
      <c r="C1593" s="487" t="s">
        <v>112</v>
      </c>
      <c r="D1593" s="15" t="s">
        <v>124</v>
      </c>
      <c r="E1593" s="164" t="s">
        <v>1537</v>
      </c>
      <c r="F1593" s="142" t="s">
        <v>376</v>
      </c>
      <c r="G1593" s="145" t="s">
        <v>280</v>
      </c>
      <c r="H1593" s="16">
        <v>20000000</v>
      </c>
      <c r="I1593" s="413">
        <v>10000000</v>
      </c>
      <c r="J1593" s="143">
        <v>0</v>
      </c>
      <c r="K1593" s="13"/>
      <c r="L1593" s="191"/>
      <c r="M1593" s="191"/>
    </row>
    <row r="1594" spans="1:14">
      <c r="A1594" s="191" t="s">
        <v>139</v>
      </c>
      <c r="B1594" s="13" t="s">
        <v>5</v>
      </c>
      <c r="C1594" s="487" t="s">
        <v>6</v>
      </c>
      <c r="D1594" s="15" t="s">
        <v>124</v>
      </c>
      <c r="E1594" s="164" t="s">
        <v>1537</v>
      </c>
      <c r="F1594" s="142" t="s">
        <v>376</v>
      </c>
      <c r="G1594" s="145" t="s">
        <v>280</v>
      </c>
      <c r="H1594" s="16">
        <v>10000000</v>
      </c>
      <c r="I1594" s="413">
        <v>15000000</v>
      </c>
      <c r="J1594" s="143">
        <v>0</v>
      </c>
      <c r="K1594" s="13"/>
      <c r="L1594" s="191"/>
      <c r="M1594" s="191"/>
    </row>
    <row r="1595" spans="1:14">
      <c r="A1595" s="191" t="s">
        <v>139</v>
      </c>
      <c r="B1595" s="13" t="s">
        <v>76</v>
      </c>
      <c r="C1595" s="487" t="s">
        <v>77</v>
      </c>
      <c r="D1595" s="15" t="s">
        <v>124</v>
      </c>
      <c r="E1595" s="164" t="s">
        <v>1537</v>
      </c>
      <c r="F1595" s="142" t="s">
        <v>376</v>
      </c>
      <c r="G1595" s="145" t="s">
        <v>280</v>
      </c>
      <c r="H1595" s="16">
        <v>10000000</v>
      </c>
      <c r="I1595" s="413">
        <v>10000000</v>
      </c>
      <c r="J1595" s="143">
        <v>0</v>
      </c>
      <c r="K1595" s="13"/>
      <c r="L1595" s="191"/>
      <c r="M1595" s="191"/>
    </row>
    <row r="1596" spans="1:14">
      <c r="A1596" s="191" t="s">
        <v>139</v>
      </c>
      <c r="B1596" s="13" t="s">
        <v>32</v>
      </c>
      <c r="C1596" s="487" t="s">
        <v>33</v>
      </c>
      <c r="D1596" s="15" t="s">
        <v>124</v>
      </c>
      <c r="E1596" s="164" t="s">
        <v>1537</v>
      </c>
      <c r="F1596" s="142" t="s">
        <v>376</v>
      </c>
      <c r="G1596" s="145" t="s">
        <v>280</v>
      </c>
      <c r="H1596" s="16">
        <v>10500000</v>
      </c>
      <c r="I1596" s="413">
        <v>10500000</v>
      </c>
      <c r="J1596" s="143">
        <v>1626000</v>
      </c>
      <c r="K1596" s="13"/>
      <c r="L1596" s="191"/>
      <c r="M1596" s="191"/>
    </row>
    <row r="1597" spans="1:14">
      <c r="A1597" s="191" t="s">
        <v>139</v>
      </c>
      <c r="B1597" s="13" t="s">
        <v>34</v>
      </c>
      <c r="C1597" s="487" t="s">
        <v>823</v>
      </c>
      <c r="D1597" s="15" t="s">
        <v>124</v>
      </c>
      <c r="E1597" s="164" t="s">
        <v>1537</v>
      </c>
      <c r="F1597" s="142" t="s">
        <v>376</v>
      </c>
      <c r="G1597" s="145" t="s">
        <v>280</v>
      </c>
      <c r="H1597" s="16">
        <v>50000</v>
      </c>
      <c r="I1597" s="413">
        <v>50000</v>
      </c>
      <c r="J1597" s="143">
        <v>37500</v>
      </c>
      <c r="K1597" s="13"/>
      <c r="L1597" s="191"/>
      <c r="M1597" s="191"/>
    </row>
    <row r="1598" spans="1:14">
      <c r="A1598" s="191" t="s">
        <v>139</v>
      </c>
      <c r="B1598" s="13" t="s">
        <v>9</v>
      </c>
      <c r="C1598" s="487" t="s">
        <v>10</v>
      </c>
      <c r="D1598" s="15" t="s">
        <v>124</v>
      </c>
      <c r="E1598" s="164" t="s">
        <v>1537</v>
      </c>
      <c r="F1598" s="142" t="s">
        <v>376</v>
      </c>
      <c r="G1598" s="145" t="s">
        <v>280</v>
      </c>
      <c r="H1598" s="16">
        <v>5300000</v>
      </c>
      <c r="I1598" s="413">
        <v>5300000</v>
      </c>
      <c r="J1598" s="143">
        <v>2650000</v>
      </c>
      <c r="L1598" s="191"/>
      <c r="M1598" s="191"/>
    </row>
    <row r="1599" spans="1:14">
      <c r="A1599" s="191" t="s">
        <v>139</v>
      </c>
      <c r="B1599" s="13" t="s">
        <v>11</v>
      </c>
      <c r="C1599" s="487" t="s">
        <v>12</v>
      </c>
      <c r="D1599" s="15" t="s">
        <v>124</v>
      </c>
      <c r="E1599" s="164" t="s">
        <v>1537</v>
      </c>
      <c r="F1599" s="142" t="s">
        <v>376</v>
      </c>
      <c r="G1599" s="145" t="s">
        <v>280</v>
      </c>
      <c r="H1599" s="16">
        <v>17000000</v>
      </c>
      <c r="I1599" s="413">
        <v>20000000</v>
      </c>
      <c r="J1599" s="143">
        <v>10200000</v>
      </c>
      <c r="L1599" s="191"/>
      <c r="M1599" s="191"/>
    </row>
    <row r="1600" spans="1:14">
      <c r="A1600" s="191" t="s">
        <v>139</v>
      </c>
      <c r="B1600" s="13" t="s">
        <v>13</v>
      </c>
      <c r="C1600" s="487" t="s">
        <v>14</v>
      </c>
      <c r="D1600" s="15" t="s">
        <v>124</v>
      </c>
      <c r="E1600" s="164" t="s">
        <v>1537</v>
      </c>
      <c r="F1600" s="142" t="s">
        <v>376</v>
      </c>
      <c r="G1600" s="145" t="s">
        <v>280</v>
      </c>
      <c r="H1600" s="16">
        <v>5000000</v>
      </c>
      <c r="I1600" s="413">
        <v>5000000</v>
      </c>
      <c r="J1600" s="143">
        <v>0</v>
      </c>
      <c r="L1600" s="191"/>
      <c r="M1600" s="191"/>
    </row>
    <row r="1601" spans="1:14">
      <c r="A1601" s="191" t="s">
        <v>139</v>
      </c>
      <c r="B1601" s="13" t="s">
        <v>132</v>
      </c>
      <c r="C1601" s="487" t="s">
        <v>133</v>
      </c>
      <c r="D1601" s="15" t="s">
        <v>124</v>
      </c>
      <c r="E1601" s="164" t="s">
        <v>1537</v>
      </c>
      <c r="F1601" s="142" t="s">
        <v>376</v>
      </c>
      <c r="G1601" s="145" t="s">
        <v>280</v>
      </c>
      <c r="H1601" s="16">
        <v>60000</v>
      </c>
      <c r="I1601" s="413">
        <v>60000</v>
      </c>
      <c r="J1601" s="143">
        <v>45000</v>
      </c>
      <c r="L1601" s="191"/>
      <c r="M1601" s="191"/>
    </row>
    <row r="1602" spans="1:14">
      <c r="A1602" s="191" t="s">
        <v>139</v>
      </c>
      <c r="B1602" s="13" t="s">
        <v>15</v>
      </c>
      <c r="C1602" s="487" t="s">
        <v>486</v>
      </c>
      <c r="D1602" s="15" t="s">
        <v>124</v>
      </c>
      <c r="E1602" s="164" t="s">
        <v>1537</v>
      </c>
      <c r="F1602" s="142" t="s">
        <v>376</v>
      </c>
      <c r="G1602" s="145" t="s">
        <v>280</v>
      </c>
      <c r="H1602" s="16">
        <v>200000</v>
      </c>
      <c r="I1602" s="413">
        <v>200000</v>
      </c>
      <c r="J1602" s="143">
        <v>150000</v>
      </c>
      <c r="L1602" s="191"/>
      <c r="M1602" s="191"/>
    </row>
    <row r="1603" spans="1:14">
      <c r="A1603" s="191" t="s">
        <v>139</v>
      </c>
      <c r="B1603" s="13" t="s">
        <v>17</v>
      </c>
      <c r="C1603" s="487" t="s">
        <v>18</v>
      </c>
      <c r="D1603" s="15" t="s">
        <v>124</v>
      </c>
      <c r="E1603" s="164" t="s">
        <v>1537</v>
      </c>
      <c r="F1603" s="142" t="s">
        <v>376</v>
      </c>
      <c r="G1603" s="145" t="s">
        <v>280</v>
      </c>
      <c r="H1603" s="16">
        <v>200000</v>
      </c>
      <c r="I1603" s="413">
        <v>200000</v>
      </c>
      <c r="J1603" s="143">
        <v>150000</v>
      </c>
      <c r="L1603" s="191"/>
      <c r="M1603" s="191"/>
    </row>
    <row r="1604" spans="1:14">
      <c r="A1604" s="191" t="s">
        <v>139</v>
      </c>
      <c r="B1604" s="13" t="s">
        <v>19</v>
      </c>
      <c r="C1604" s="487" t="s">
        <v>20</v>
      </c>
      <c r="D1604" s="15" t="s">
        <v>124</v>
      </c>
      <c r="E1604" s="164" t="s">
        <v>1537</v>
      </c>
      <c r="F1604" s="142" t="s">
        <v>376</v>
      </c>
      <c r="G1604" s="145" t="s">
        <v>280</v>
      </c>
      <c r="H1604" s="16">
        <v>30000</v>
      </c>
      <c r="I1604" s="413">
        <v>30000</v>
      </c>
      <c r="J1604" s="143">
        <v>22500</v>
      </c>
      <c r="L1604" s="191"/>
      <c r="M1604" s="191"/>
    </row>
    <row r="1605" spans="1:14">
      <c r="A1605" s="191" t="s">
        <v>139</v>
      </c>
      <c r="B1605" s="13" t="s">
        <v>136</v>
      </c>
      <c r="C1605" s="487" t="s">
        <v>137</v>
      </c>
      <c r="D1605" s="15" t="s">
        <v>124</v>
      </c>
      <c r="E1605" s="164" t="s">
        <v>1537</v>
      </c>
      <c r="F1605" s="142" t="s">
        <v>376</v>
      </c>
      <c r="G1605" s="145" t="s">
        <v>280</v>
      </c>
      <c r="H1605" s="16">
        <v>5000000</v>
      </c>
      <c r="I1605" s="413">
        <v>7000000</v>
      </c>
      <c r="J1605" s="143">
        <v>0</v>
      </c>
      <c r="L1605" s="191"/>
      <c r="M1605" s="191"/>
    </row>
    <row r="1606" spans="1:14">
      <c r="A1606" s="191" t="s">
        <v>139</v>
      </c>
      <c r="B1606" s="13" t="s">
        <v>37</v>
      </c>
      <c r="C1606" s="487" t="s">
        <v>38</v>
      </c>
      <c r="D1606" s="15" t="s">
        <v>124</v>
      </c>
      <c r="E1606" s="164" t="s">
        <v>1537</v>
      </c>
      <c r="F1606" s="142" t="s">
        <v>376</v>
      </c>
      <c r="G1606" s="145" t="s">
        <v>280</v>
      </c>
      <c r="H1606" s="16">
        <v>770000</v>
      </c>
      <c r="I1606" s="413">
        <v>770000</v>
      </c>
      <c r="J1606" s="143">
        <v>577500</v>
      </c>
      <c r="L1606" s="191"/>
      <c r="M1606" s="191"/>
    </row>
    <row r="1607" spans="1:14">
      <c r="A1607" s="191" t="s">
        <v>139</v>
      </c>
      <c r="B1607" s="13" t="s">
        <v>240</v>
      </c>
      <c r="C1607" s="486" t="s">
        <v>332</v>
      </c>
      <c r="G1607" s="145"/>
      <c r="H1607" s="25">
        <f>SUM(H1588:H1606)</f>
        <v>166420000</v>
      </c>
      <c r="I1607" s="414">
        <f>SUM(I1588:I1606)</f>
        <v>177420000</v>
      </c>
      <c r="J1607" s="146">
        <f>SUM(J1588:J1606)</f>
        <v>70182570</v>
      </c>
      <c r="K1607" s="152"/>
      <c r="L1607" s="191"/>
      <c r="M1607" s="191"/>
    </row>
    <row r="1608" spans="1:14">
      <c r="A1608" s="191" t="s">
        <v>120</v>
      </c>
      <c r="B1608" s="13" t="s">
        <v>240</v>
      </c>
      <c r="C1608" s="485" t="s">
        <v>141</v>
      </c>
      <c r="G1608" s="145"/>
      <c r="L1608" s="191"/>
      <c r="M1608" s="191"/>
    </row>
    <row r="1609" spans="1:14">
      <c r="A1609" s="191" t="s">
        <v>120</v>
      </c>
      <c r="B1609" s="13" t="s">
        <v>24</v>
      </c>
      <c r="C1609" s="486" t="s">
        <v>306</v>
      </c>
      <c r="D1609" s="119" t="s">
        <v>1</v>
      </c>
      <c r="E1609" s="164" t="s">
        <v>1537</v>
      </c>
      <c r="F1609" s="142" t="s">
        <v>27</v>
      </c>
      <c r="G1609" s="145" t="s">
        <v>280</v>
      </c>
      <c r="H1609" s="25">
        <v>1150121810.97</v>
      </c>
      <c r="I1609" s="414">
        <v>872392000</v>
      </c>
      <c r="J1609" s="146">
        <v>625951452</v>
      </c>
      <c r="L1609" s="191"/>
      <c r="M1609" s="191"/>
    </row>
    <row r="1610" spans="1:14">
      <c r="A1610" s="191" t="s">
        <v>120</v>
      </c>
      <c r="B1610" s="13" t="s">
        <v>25</v>
      </c>
      <c r="C1610" s="487" t="s">
        <v>60</v>
      </c>
      <c r="D1610" s="15" t="s">
        <v>121</v>
      </c>
      <c r="E1610" s="164" t="s">
        <v>1537</v>
      </c>
      <c r="F1610" s="142" t="s">
        <v>27</v>
      </c>
      <c r="G1610" s="145" t="s">
        <v>280</v>
      </c>
      <c r="H1610" s="16">
        <v>2000000</v>
      </c>
      <c r="I1610" s="413">
        <v>3000000</v>
      </c>
      <c r="J1610" s="143">
        <v>2250000</v>
      </c>
      <c r="K1610" s="13"/>
      <c r="L1610" s="191"/>
      <c r="M1610" s="191"/>
    </row>
    <row r="1611" spans="1:14" s="14" customFormat="1">
      <c r="A1611" s="191" t="s">
        <v>120</v>
      </c>
      <c r="B1611" s="13" t="s">
        <v>2</v>
      </c>
      <c r="C1611" s="487" t="s">
        <v>62</v>
      </c>
      <c r="D1611" s="15" t="s">
        <v>125</v>
      </c>
      <c r="E1611" s="164" t="s">
        <v>1537</v>
      </c>
      <c r="F1611" s="142" t="s">
        <v>27</v>
      </c>
      <c r="G1611" s="145" t="s">
        <v>280</v>
      </c>
      <c r="H1611" s="16">
        <v>2500000</v>
      </c>
      <c r="I1611" s="413">
        <v>5000000</v>
      </c>
      <c r="J1611" s="143">
        <v>0</v>
      </c>
      <c r="K1611" s="13"/>
      <c r="L1611" s="191"/>
      <c r="M1611" s="191"/>
      <c r="N1611" s="13"/>
    </row>
    <row r="1612" spans="1:14">
      <c r="A1612" s="191" t="s">
        <v>120</v>
      </c>
      <c r="B1612" s="13" t="s">
        <v>122</v>
      </c>
      <c r="C1612" s="487" t="s">
        <v>123</v>
      </c>
      <c r="D1612" s="15" t="s">
        <v>124</v>
      </c>
      <c r="E1612" s="164" t="s">
        <v>1537</v>
      </c>
      <c r="F1612" s="142" t="s">
        <v>27</v>
      </c>
      <c r="G1612" s="145" t="s">
        <v>280</v>
      </c>
      <c r="H1612" s="16">
        <v>2000000</v>
      </c>
      <c r="I1612" s="413">
        <v>3000000</v>
      </c>
      <c r="J1612" s="143">
        <v>1090420</v>
      </c>
      <c r="K1612" s="13"/>
      <c r="L1612" s="191"/>
      <c r="M1612" s="191"/>
    </row>
    <row r="1613" spans="1:14">
      <c r="A1613" s="191" t="s">
        <v>120</v>
      </c>
      <c r="B1613" s="13" t="s">
        <v>69</v>
      </c>
      <c r="C1613" s="487" t="s">
        <v>97</v>
      </c>
      <c r="D1613" s="15" t="s">
        <v>124</v>
      </c>
      <c r="E1613" s="164" t="s">
        <v>1537</v>
      </c>
      <c r="F1613" s="142" t="s">
        <v>27</v>
      </c>
      <c r="G1613" s="145" t="s">
        <v>280</v>
      </c>
      <c r="H1613" s="16">
        <v>10000000</v>
      </c>
      <c r="I1613" s="413">
        <v>0</v>
      </c>
      <c r="J1613" s="143">
        <v>0</v>
      </c>
      <c r="K1613" s="13"/>
      <c r="L1613" s="191"/>
      <c r="M1613" s="191"/>
    </row>
    <row r="1614" spans="1:14" s="14" customFormat="1">
      <c r="A1614" s="191" t="s">
        <v>120</v>
      </c>
      <c r="B1614" s="13" t="s">
        <v>3</v>
      </c>
      <c r="C1614" s="487" t="s">
        <v>4</v>
      </c>
      <c r="D1614" s="15" t="s">
        <v>124</v>
      </c>
      <c r="E1614" s="164" t="s">
        <v>1537</v>
      </c>
      <c r="F1614" s="142" t="s">
        <v>27</v>
      </c>
      <c r="G1614" s="145" t="s">
        <v>280</v>
      </c>
      <c r="H1614" s="16">
        <v>3000000</v>
      </c>
      <c r="I1614" s="413">
        <v>5000000</v>
      </c>
      <c r="J1614" s="143">
        <v>0</v>
      </c>
      <c r="K1614" s="13"/>
      <c r="L1614" s="191"/>
      <c r="M1614" s="191"/>
      <c r="N1614" s="13"/>
    </row>
    <row r="1615" spans="1:14">
      <c r="A1615" s="191" t="s">
        <v>120</v>
      </c>
      <c r="B1615" s="13" t="s">
        <v>52</v>
      </c>
      <c r="C1615" s="487" t="s">
        <v>53</v>
      </c>
      <c r="D1615" s="15" t="s">
        <v>124</v>
      </c>
      <c r="E1615" s="164" t="s">
        <v>1537</v>
      </c>
      <c r="F1615" s="142" t="s">
        <v>27</v>
      </c>
      <c r="G1615" s="145" t="s">
        <v>280</v>
      </c>
      <c r="H1615" s="16">
        <v>3000000</v>
      </c>
      <c r="I1615" s="413">
        <v>3000000</v>
      </c>
      <c r="J1615" s="143">
        <v>2250000</v>
      </c>
      <c r="K1615" s="13"/>
      <c r="L1615" s="191"/>
      <c r="M1615" s="191"/>
    </row>
    <row r="1616" spans="1:14">
      <c r="A1616" s="191" t="s">
        <v>120</v>
      </c>
      <c r="B1616" s="13" t="s">
        <v>126</v>
      </c>
      <c r="C1616" s="487" t="s">
        <v>127</v>
      </c>
      <c r="D1616" s="15" t="s">
        <v>124</v>
      </c>
      <c r="E1616" s="164" t="s">
        <v>1537</v>
      </c>
      <c r="F1616" s="142" t="s">
        <v>27</v>
      </c>
      <c r="G1616" s="145" t="s">
        <v>280</v>
      </c>
      <c r="H1616" s="16">
        <v>4000000</v>
      </c>
      <c r="I1616" s="413">
        <v>4000000</v>
      </c>
      <c r="J1616" s="143">
        <v>0</v>
      </c>
      <c r="K1616" s="13"/>
      <c r="L1616" s="191"/>
      <c r="M1616" s="191"/>
    </row>
    <row r="1617" spans="1:13">
      <c r="A1617" s="191" t="s">
        <v>120</v>
      </c>
      <c r="B1617" s="13" t="s">
        <v>111</v>
      </c>
      <c r="C1617" s="487" t="s">
        <v>112</v>
      </c>
      <c r="D1617" s="15" t="s">
        <v>124</v>
      </c>
      <c r="E1617" s="164" t="s">
        <v>1537</v>
      </c>
      <c r="F1617" s="142" t="s">
        <v>27</v>
      </c>
      <c r="G1617" s="145" t="s">
        <v>280</v>
      </c>
      <c r="H1617" s="16">
        <v>60000000</v>
      </c>
      <c r="I1617" s="413">
        <v>62000000</v>
      </c>
      <c r="J1617" s="143">
        <v>45000000</v>
      </c>
      <c r="K1617" s="13"/>
      <c r="L1617" s="191"/>
      <c r="M1617" s="191"/>
    </row>
    <row r="1618" spans="1:13">
      <c r="A1618" s="191" t="s">
        <v>120</v>
      </c>
      <c r="B1618" s="13" t="s">
        <v>5</v>
      </c>
      <c r="C1618" s="487" t="s">
        <v>6</v>
      </c>
      <c r="D1618" s="15" t="s">
        <v>124</v>
      </c>
      <c r="E1618" s="164" t="s">
        <v>1537</v>
      </c>
      <c r="F1618" s="142" t="s">
        <v>27</v>
      </c>
      <c r="G1618" s="145" t="s">
        <v>280</v>
      </c>
      <c r="H1618" s="16">
        <v>5000000</v>
      </c>
      <c r="I1618" s="413">
        <v>5000000</v>
      </c>
      <c r="J1618" s="143">
        <v>5000000</v>
      </c>
      <c r="K1618" s="13"/>
      <c r="L1618" s="191"/>
      <c r="M1618" s="191"/>
    </row>
    <row r="1619" spans="1:13">
      <c r="A1619" s="191" t="s">
        <v>120</v>
      </c>
      <c r="B1619" s="13" t="s">
        <v>32</v>
      </c>
      <c r="C1619" s="487" t="s">
        <v>33</v>
      </c>
      <c r="D1619" s="15" t="s">
        <v>124</v>
      </c>
      <c r="E1619" s="164" t="s">
        <v>1537</v>
      </c>
      <c r="F1619" s="142" t="s">
        <v>27</v>
      </c>
      <c r="G1619" s="145" t="s">
        <v>280</v>
      </c>
      <c r="H1619" s="16">
        <v>4500000</v>
      </c>
      <c r="I1619" s="413">
        <v>7000000</v>
      </c>
      <c r="J1619" s="143">
        <v>0</v>
      </c>
      <c r="K1619" s="13"/>
      <c r="L1619" s="191"/>
      <c r="M1619" s="191"/>
    </row>
    <row r="1620" spans="1:13">
      <c r="A1620" s="191" t="s">
        <v>120</v>
      </c>
      <c r="B1620" s="13" t="s">
        <v>63</v>
      </c>
      <c r="C1620" s="487" t="s">
        <v>78</v>
      </c>
      <c r="D1620" s="15" t="s">
        <v>124</v>
      </c>
      <c r="E1620" s="164" t="s">
        <v>1537</v>
      </c>
      <c r="F1620" s="142" t="s">
        <v>27</v>
      </c>
      <c r="G1620" s="145" t="s">
        <v>280</v>
      </c>
      <c r="H1620" s="16">
        <v>0</v>
      </c>
      <c r="I1620" s="413">
        <v>2500000</v>
      </c>
      <c r="J1620" s="143">
        <v>1250000</v>
      </c>
      <c r="K1620" s="13"/>
      <c r="L1620" s="191"/>
      <c r="M1620" s="191"/>
    </row>
    <row r="1621" spans="1:13">
      <c r="A1621" s="191" t="s">
        <v>120</v>
      </c>
      <c r="B1621" s="13" t="s">
        <v>7</v>
      </c>
      <c r="C1621" s="487" t="s">
        <v>8</v>
      </c>
      <c r="D1621" s="15" t="s">
        <v>124</v>
      </c>
      <c r="E1621" s="164" t="s">
        <v>1537</v>
      </c>
      <c r="F1621" s="142" t="s">
        <v>27</v>
      </c>
      <c r="G1621" s="145" t="s">
        <v>280</v>
      </c>
      <c r="H1621" s="16">
        <v>2000000</v>
      </c>
      <c r="I1621" s="413">
        <v>2000000</v>
      </c>
      <c r="J1621" s="143">
        <v>1000000</v>
      </c>
      <c r="K1621" s="13"/>
      <c r="L1621" s="191"/>
      <c r="M1621" s="191"/>
    </row>
    <row r="1622" spans="1:13">
      <c r="A1622" s="191" t="s">
        <v>120</v>
      </c>
      <c r="B1622" s="13" t="s">
        <v>34</v>
      </c>
      <c r="C1622" s="487" t="s">
        <v>823</v>
      </c>
      <c r="D1622" s="15" t="s">
        <v>124</v>
      </c>
      <c r="E1622" s="164" t="s">
        <v>1537</v>
      </c>
      <c r="F1622" s="142" t="s">
        <v>27</v>
      </c>
      <c r="G1622" s="145" t="s">
        <v>280</v>
      </c>
      <c r="H1622" s="16">
        <v>3000000</v>
      </c>
      <c r="I1622" s="413">
        <v>5000000</v>
      </c>
      <c r="J1622" s="143">
        <v>5000000</v>
      </c>
      <c r="K1622" s="13"/>
      <c r="L1622" s="191"/>
      <c r="M1622" s="191"/>
    </row>
    <row r="1623" spans="1:13">
      <c r="A1623" s="191" t="s">
        <v>120</v>
      </c>
      <c r="B1623" s="13" t="s">
        <v>9</v>
      </c>
      <c r="C1623" s="487" t="s">
        <v>10</v>
      </c>
      <c r="D1623" s="15" t="s">
        <v>124</v>
      </c>
      <c r="E1623" s="164" t="s">
        <v>1537</v>
      </c>
      <c r="F1623" s="142" t="s">
        <v>27</v>
      </c>
      <c r="G1623" s="145" t="s">
        <v>280</v>
      </c>
      <c r="H1623" s="16">
        <v>5000000</v>
      </c>
      <c r="I1623" s="413">
        <v>7000000</v>
      </c>
      <c r="J1623" s="143">
        <v>0</v>
      </c>
      <c r="K1623" s="13"/>
      <c r="L1623" s="191"/>
      <c r="M1623" s="191"/>
    </row>
    <row r="1624" spans="1:13">
      <c r="A1624" s="191" t="s">
        <v>120</v>
      </c>
      <c r="B1624" s="13" t="s">
        <v>11</v>
      </c>
      <c r="C1624" s="487" t="s">
        <v>12</v>
      </c>
      <c r="D1624" s="15" t="s">
        <v>124</v>
      </c>
      <c r="E1624" s="164" t="s">
        <v>1537</v>
      </c>
      <c r="F1624" s="142" t="s">
        <v>27</v>
      </c>
      <c r="G1624" s="145" t="s">
        <v>280</v>
      </c>
      <c r="H1624" s="16">
        <v>17000000</v>
      </c>
      <c r="I1624" s="413">
        <v>40000000</v>
      </c>
      <c r="J1624" s="143">
        <v>11291800</v>
      </c>
      <c r="K1624" s="13"/>
      <c r="L1624" s="191"/>
      <c r="M1624" s="191"/>
    </row>
    <row r="1625" spans="1:13">
      <c r="A1625" s="191" t="s">
        <v>120</v>
      </c>
      <c r="B1625" s="13" t="s">
        <v>128</v>
      </c>
      <c r="C1625" s="487" t="s">
        <v>129</v>
      </c>
      <c r="D1625" s="15" t="s">
        <v>125</v>
      </c>
      <c r="E1625" s="164" t="s">
        <v>1537</v>
      </c>
      <c r="F1625" s="142" t="s">
        <v>27</v>
      </c>
      <c r="G1625" s="145" t="s">
        <v>280</v>
      </c>
      <c r="H1625" s="16">
        <v>15000000</v>
      </c>
      <c r="I1625" s="413">
        <v>40000000</v>
      </c>
      <c r="J1625" s="143">
        <v>15147105</v>
      </c>
      <c r="K1625" s="13"/>
      <c r="L1625" s="191"/>
      <c r="M1625" s="191"/>
    </row>
    <row r="1626" spans="1:13">
      <c r="A1626" s="191" t="s">
        <v>120</v>
      </c>
      <c r="B1626" s="13" t="s">
        <v>13</v>
      </c>
      <c r="C1626" s="487" t="s">
        <v>14</v>
      </c>
      <c r="D1626" s="15" t="s">
        <v>121</v>
      </c>
      <c r="E1626" s="164" t="s">
        <v>1537</v>
      </c>
      <c r="F1626" s="142" t="s">
        <v>27</v>
      </c>
      <c r="G1626" s="145" t="s">
        <v>280</v>
      </c>
      <c r="H1626" s="16">
        <v>15000000</v>
      </c>
      <c r="I1626" s="413">
        <v>11000000</v>
      </c>
      <c r="J1626" s="143">
        <v>0</v>
      </c>
      <c r="K1626" s="13"/>
      <c r="L1626" s="191"/>
      <c r="M1626" s="191"/>
    </row>
    <row r="1627" spans="1:13">
      <c r="A1627" s="191" t="s">
        <v>120</v>
      </c>
      <c r="B1627" s="13" t="s">
        <v>130</v>
      </c>
      <c r="C1627" s="487" t="s">
        <v>131</v>
      </c>
      <c r="D1627" s="15" t="s">
        <v>124</v>
      </c>
      <c r="E1627" s="164" t="s">
        <v>1537</v>
      </c>
      <c r="F1627" s="142" t="s">
        <v>27</v>
      </c>
      <c r="G1627" s="145" t="s">
        <v>280</v>
      </c>
      <c r="H1627" s="16">
        <v>0</v>
      </c>
      <c r="I1627" s="413">
        <v>3500000</v>
      </c>
      <c r="J1627" s="143">
        <v>2625000</v>
      </c>
      <c r="K1627" s="13"/>
      <c r="L1627" s="191"/>
      <c r="M1627" s="191"/>
    </row>
    <row r="1628" spans="1:13">
      <c r="A1628" s="191" t="s">
        <v>120</v>
      </c>
      <c r="B1628" s="13" t="s">
        <v>108</v>
      </c>
      <c r="C1628" s="487" t="s">
        <v>138</v>
      </c>
      <c r="D1628" s="15" t="s">
        <v>121</v>
      </c>
      <c r="E1628" s="164" t="s">
        <v>1537</v>
      </c>
      <c r="F1628" s="142" t="s">
        <v>27</v>
      </c>
      <c r="G1628" s="145" t="s">
        <v>280</v>
      </c>
      <c r="H1628" s="16">
        <v>10000000</v>
      </c>
      <c r="I1628" s="413">
        <v>0</v>
      </c>
      <c r="J1628" s="143">
        <v>1500000</v>
      </c>
      <c r="K1628" s="13"/>
      <c r="L1628" s="191"/>
      <c r="M1628" s="191"/>
    </row>
    <row r="1629" spans="1:13">
      <c r="A1629" s="191" t="s">
        <v>120</v>
      </c>
      <c r="B1629" s="13" t="s">
        <v>82</v>
      </c>
      <c r="C1629" s="487" t="s">
        <v>83</v>
      </c>
      <c r="D1629" s="15" t="s">
        <v>125</v>
      </c>
      <c r="E1629" s="164" t="s">
        <v>1537</v>
      </c>
      <c r="F1629" s="142" t="s">
        <v>27</v>
      </c>
      <c r="G1629" s="145" t="s">
        <v>280</v>
      </c>
      <c r="H1629" s="16">
        <v>0</v>
      </c>
      <c r="I1629" s="413">
        <v>3000000</v>
      </c>
      <c r="J1629" s="143">
        <v>0</v>
      </c>
      <c r="K1629" s="13"/>
      <c r="L1629" s="191"/>
      <c r="M1629" s="191"/>
    </row>
    <row r="1630" spans="1:13">
      <c r="A1630" s="191" t="s">
        <v>120</v>
      </c>
      <c r="B1630" s="13" t="s">
        <v>45</v>
      </c>
      <c r="C1630" s="487" t="s">
        <v>46</v>
      </c>
      <c r="D1630" s="15" t="s">
        <v>125</v>
      </c>
      <c r="E1630" s="164" t="s">
        <v>1537</v>
      </c>
      <c r="F1630" s="142" t="s">
        <v>27</v>
      </c>
      <c r="G1630" s="145" t="s">
        <v>280</v>
      </c>
      <c r="H1630" s="16">
        <v>0</v>
      </c>
      <c r="I1630" s="413">
        <v>5000000</v>
      </c>
      <c r="J1630" s="143">
        <v>0</v>
      </c>
      <c r="K1630" s="13"/>
      <c r="L1630" s="191"/>
      <c r="M1630" s="191"/>
    </row>
    <row r="1631" spans="1:13">
      <c r="A1631" s="191" t="s">
        <v>120</v>
      </c>
      <c r="B1631" s="13" t="s">
        <v>132</v>
      </c>
      <c r="C1631" s="487" t="s">
        <v>133</v>
      </c>
      <c r="D1631" s="15" t="s">
        <v>124</v>
      </c>
      <c r="E1631" s="164" t="s">
        <v>1537</v>
      </c>
      <c r="F1631" s="142" t="s">
        <v>27</v>
      </c>
      <c r="G1631" s="145" t="s">
        <v>280</v>
      </c>
      <c r="H1631" s="16">
        <v>2000000</v>
      </c>
      <c r="I1631" s="413">
        <v>3500000</v>
      </c>
      <c r="J1631" s="143">
        <v>2625000</v>
      </c>
      <c r="K1631" s="13"/>
      <c r="L1631" s="191"/>
      <c r="M1631" s="191"/>
    </row>
    <row r="1632" spans="1:13">
      <c r="A1632" s="191" t="s">
        <v>120</v>
      </c>
      <c r="B1632" s="13" t="s">
        <v>134</v>
      </c>
      <c r="C1632" s="487" t="s">
        <v>135</v>
      </c>
      <c r="D1632" s="15" t="s">
        <v>124</v>
      </c>
      <c r="E1632" s="164" t="s">
        <v>1537</v>
      </c>
      <c r="F1632" s="142" t="s">
        <v>27</v>
      </c>
      <c r="G1632" s="145" t="s">
        <v>280</v>
      </c>
      <c r="H1632" s="16">
        <v>1000000</v>
      </c>
      <c r="I1632" s="413">
        <v>1500000</v>
      </c>
      <c r="J1632" s="143">
        <v>750000</v>
      </c>
      <c r="K1632" s="13"/>
      <c r="L1632" s="191"/>
      <c r="M1632" s="191"/>
    </row>
    <row r="1633" spans="1:13">
      <c r="A1633" s="191" t="s">
        <v>120</v>
      </c>
      <c r="B1633" s="13" t="s">
        <v>15</v>
      </c>
      <c r="C1633" s="487" t="s">
        <v>486</v>
      </c>
      <c r="D1633" s="15" t="s">
        <v>124</v>
      </c>
      <c r="E1633" s="164" t="s">
        <v>1537</v>
      </c>
      <c r="F1633" s="142" t="s">
        <v>27</v>
      </c>
      <c r="G1633" s="145" t="s">
        <v>280</v>
      </c>
      <c r="H1633" s="16">
        <v>2600000</v>
      </c>
      <c r="I1633" s="413">
        <v>2600000</v>
      </c>
      <c r="J1633" s="143">
        <v>1300000</v>
      </c>
      <c r="K1633" s="13"/>
      <c r="L1633" s="191"/>
      <c r="M1633" s="191"/>
    </row>
    <row r="1634" spans="1:13">
      <c r="A1634" s="191" t="s">
        <v>120</v>
      </c>
      <c r="B1634" s="13" t="s">
        <v>47</v>
      </c>
      <c r="C1634" s="487" t="s">
        <v>48</v>
      </c>
      <c r="D1634" s="15" t="s">
        <v>124</v>
      </c>
      <c r="E1634" s="164" t="s">
        <v>1537</v>
      </c>
      <c r="F1634" s="142" t="s">
        <v>27</v>
      </c>
      <c r="G1634" s="145" t="s">
        <v>280</v>
      </c>
      <c r="H1634" s="16">
        <v>10000000</v>
      </c>
      <c r="I1634" s="413">
        <v>20000000</v>
      </c>
      <c r="J1634" s="143">
        <v>184579</v>
      </c>
      <c r="K1634" s="13"/>
      <c r="L1634" s="191"/>
      <c r="M1634" s="191"/>
    </row>
    <row r="1635" spans="1:13">
      <c r="A1635" s="191" t="s">
        <v>120</v>
      </c>
      <c r="B1635" s="13" t="s">
        <v>19</v>
      </c>
      <c r="C1635" s="487" t="s">
        <v>20</v>
      </c>
      <c r="D1635" s="15" t="s">
        <v>124</v>
      </c>
      <c r="E1635" s="164" t="s">
        <v>1537</v>
      </c>
      <c r="F1635" s="142" t="s">
        <v>27</v>
      </c>
      <c r="G1635" s="145" t="s">
        <v>280</v>
      </c>
      <c r="H1635" s="16">
        <v>300000</v>
      </c>
      <c r="I1635" s="413">
        <v>300000</v>
      </c>
      <c r="J1635" s="143">
        <v>190421</v>
      </c>
      <c r="K1635" s="13"/>
      <c r="L1635" s="191"/>
      <c r="M1635" s="191"/>
    </row>
    <row r="1636" spans="1:13">
      <c r="A1636" s="191" t="s">
        <v>120</v>
      </c>
      <c r="B1636" s="13" t="s">
        <v>136</v>
      </c>
      <c r="C1636" s="487" t="s">
        <v>137</v>
      </c>
      <c r="D1636" s="15" t="s">
        <v>124</v>
      </c>
      <c r="E1636" s="164" t="s">
        <v>1537</v>
      </c>
      <c r="F1636" s="142" t="s">
        <v>27</v>
      </c>
      <c r="G1636" s="145" t="s">
        <v>280</v>
      </c>
      <c r="H1636" s="16">
        <v>2500000</v>
      </c>
      <c r="I1636" s="413">
        <v>4000000</v>
      </c>
      <c r="J1636" s="143">
        <v>0</v>
      </c>
      <c r="K1636" s="13"/>
      <c r="L1636" s="191"/>
      <c r="M1636" s="191"/>
    </row>
    <row r="1637" spans="1:13">
      <c r="A1637" s="191" t="s">
        <v>120</v>
      </c>
      <c r="B1637" s="13" t="s">
        <v>37</v>
      </c>
      <c r="C1637" s="487" t="s">
        <v>38</v>
      </c>
      <c r="D1637" s="15" t="s">
        <v>124</v>
      </c>
      <c r="E1637" s="164" t="s">
        <v>1537</v>
      </c>
      <c r="F1637" s="142" t="s">
        <v>27</v>
      </c>
      <c r="G1637" s="145" t="s">
        <v>280</v>
      </c>
      <c r="H1637" s="16">
        <v>500000</v>
      </c>
      <c r="I1637" s="413">
        <v>4000000</v>
      </c>
      <c r="J1637" s="143">
        <v>2000000</v>
      </c>
      <c r="K1637" s="13"/>
      <c r="L1637" s="191"/>
      <c r="M1637" s="191"/>
    </row>
    <row r="1638" spans="1:13">
      <c r="A1638" s="191" t="s">
        <v>120</v>
      </c>
      <c r="B1638" s="13" t="s">
        <v>98</v>
      </c>
      <c r="C1638" s="487" t="s">
        <v>99</v>
      </c>
      <c r="D1638" s="15" t="s">
        <v>124</v>
      </c>
      <c r="E1638" s="164" t="s">
        <v>1537</v>
      </c>
      <c r="F1638" s="142" t="s">
        <v>27</v>
      </c>
      <c r="G1638" s="145" t="s">
        <v>280</v>
      </c>
      <c r="H1638" s="16">
        <v>100000</v>
      </c>
      <c r="I1638" s="413">
        <v>100000</v>
      </c>
      <c r="J1638" s="143">
        <v>75000</v>
      </c>
      <c r="K1638" s="13"/>
      <c r="L1638" s="191"/>
      <c r="M1638" s="191"/>
    </row>
    <row r="1639" spans="1:13">
      <c r="A1639" s="191" t="s">
        <v>120</v>
      </c>
      <c r="B1639" s="13" t="s">
        <v>240</v>
      </c>
      <c r="C1639" s="486" t="s">
        <v>332</v>
      </c>
      <c r="G1639" s="145"/>
      <c r="H1639" s="25">
        <f>SUM(H1610:H1638)</f>
        <v>182000000</v>
      </c>
      <c r="I1639" s="414">
        <f>SUM(I1610:I1638)</f>
        <v>252000000</v>
      </c>
      <c r="J1639" s="146">
        <f>SUM(J1610:J1638)</f>
        <v>100529325</v>
      </c>
      <c r="K1639" s="152"/>
      <c r="L1639" s="191"/>
      <c r="M1639" s="191"/>
    </row>
    <row r="1640" spans="1:13">
      <c r="A1640" s="191" t="s">
        <v>142</v>
      </c>
      <c r="B1640" s="13" t="s">
        <v>240</v>
      </c>
      <c r="C1640" s="485" t="s">
        <v>144</v>
      </c>
      <c r="G1640" s="145"/>
      <c r="L1640" s="191"/>
      <c r="M1640" s="191"/>
    </row>
    <row r="1641" spans="1:13">
      <c r="A1641" s="191" t="s">
        <v>142</v>
      </c>
      <c r="B1641" s="13" t="s">
        <v>24</v>
      </c>
      <c r="C1641" s="486" t="s">
        <v>306</v>
      </c>
      <c r="D1641" s="119" t="s">
        <v>1</v>
      </c>
      <c r="E1641" s="164" t="s">
        <v>1537</v>
      </c>
      <c r="F1641" s="142" t="s">
        <v>27</v>
      </c>
      <c r="G1641" s="145" t="s">
        <v>280</v>
      </c>
      <c r="H1641" s="25">
        <v>268613800</v>
      </c>
      <c r="I1641" s="414">
        <v>221867000</v>
      </c>
      <c r="J1641" s="146">
        <v>153011229</v>
      </c>
      <c r="L1641" s="191"/>
      <c r="M1641" s="191"/>
    </row>
    <row r="1642" spans="1:13">
      <c r="A1642" s="191" t="s">
        <v>142</v>
      </c>
      <c r="B1642" s="13" t="s">
        <v>25</v>
      </c>
      <c r="C1642" s="487" t="s">
        <v>60</v>
      </c>
      <c r="D1642" s="15" t="s">
        <v>143</v>
      </c>
      <c r="E1642" s="164" t="s">
        <v>1537</v>
      </c>
      <c r="F1642" s="142" t="s">
        <v>27</v>
      </c>
      <c r="G1642" s="145" t="s">
        <v>280</v>
      </c>
      <c r="H1642" s="16">
        <v>500000</v>
      </c>
      <c r="I1642" s="413">
        <v>500000</v>
      </c>
      <c r="J1642" s="143">
        <v>375000</v>
      </c>
      <c r="L1642" s="191"/>
      <c r="M1642" s="191"/>
    </row>
    <row r="1643" spans="1:13">
      <c r="A1643" s="191" t="s">
        <v>142</v>
      </c>
      <c r="B1643" s="13" t="s">
        <v>69</v>
      </c>
      <c r="C1643" s="487" t="s">
        <v>97</v>
      </c>
      <c r="D1643" s="15" t="s">
        <v>143</v>
      </c>
      <c r="E1643" s="164" t="s">
        <v>1537</v>
      </c>
      <c r="F1643" s="142" t="s">
        <v>27</v>
      </c>
      <c r="G1643" s="145" t="s">
        <v>280</v>
      </c>
      <c r="H1643" s="16">
        <v>60000</v>
      </c>
      <c r="I1643" s="413">
        <v>60000</v>
      </c>
      <c r="J1643" s="143">
        <v>45000</v>
      </c>
      <c r="L1643" s="191"/>
      <c r="M1643" s="191"/>
    </row>
    <row r="1644" spans="1:13">
      <c r="A1644" s="191" t="s">
        <v>142</v>
      </c>
      <c r="B1644" s="13" t="s">
        <v>3</v>
      </c>
      <c r="C1644" s="487" t="s">
        <v>4</v>
      </c>
      <c r="D1644" s="15" t="s">
        <v>143</v>
      </c>
      <c r="E1644" s="164" t="s">
        <v>1537</v>
      </c>
      <c r="F1644" s="142" t="s">
        <v>27</v>
      </c>
      <c r="G1644" s="145" t="s">
        <v>280</v>
      </c>
      <c r="H1644" s="16">
        <v>880000</v>
      </c>
      <c r="I1644" s="413">
        <v>880000</v>
      </c>
      <c r="J1644" s="143">
        <v>660000</v>
      </c>
      <c r="L1644" s="191"/>
      <c r="M1644" s="191"/>
    </row>
    <row r="1645" spans="1:13">
      <c r="A1645" s="191" t="s">
        <v>142</v>
      </c>
      <c r="B1645" s="13" t="s">
        <v>102</v>
      </c>
      <c r="C1645" s="487" t="s">
        <v>103</v>
      </c>
      <c r="D1645" s="15" t="s">
        <v>143</v>
      </c>
      <c r="E1645" s="164" t="s">
        <v>1537</v>
      </c>
      <c r="F1645" s="142" t="s">
        <v>27</v>
      </c>
      <c r="G1645" s="145" t="s">
        <v>280</v>
      </c>
      <c r="H1645" s="16">
        <v>60000</v>
      </c>
      <c r="I1645" s="413">
        <v>60000</v>
      </c>
      <c r="J1645" s="143">
        <v>45000</v>
      </c>
      <c r="L1645" s="191"/>
      <c r="M1645" s="191"/>
    </row>
    <row r="1646" spans="1:13">
      <c r="A1646" s="191" t="s">
        <v>142</v>
      </c>
      <c r="B1646" s="13" t="s">
        <v>52</v>
      </c>
      <c r="C1646" s="487" t="s">
        <v>53</v>
      </c>
      <c r="D1646" s="15" t="s">
        <v>143</v>
      </c>
      <c r="E1646" s="164" t="s">
        <v>1537</v>
      </c>
      <c r="F1646" s="142" t="s">
        <v>27</v>
      </c>
      <c r="G1646" s="145" t="s">
        <v>280</v>
      </c>
      <c r="H1646" s="16">
        <v>8000000</v>
      </c>
      <c r="I1646" s="413">
        <v>10000000</v>
      </c>
      <c r="J1646" s="143">
        <v>0</v>
      </c>
      <c r="L1646" s="191"/>
      <c r="M1646" s="191"/>
    </row>
    <row r="1647" spans="1:13">
      <c r="A1647" s="191" t="s">
        <v>142</v>
      </c>
      <c r="B1647" s="13" t="s">
        <v>111</v>
      </c>
      <c r="C1647" s="487" t="s">
        <v>112</v>
      </c>
      <c r="D1647" s="15" t="s">
        <v>143</v>
      </c>
      <c r="E1647" s="164" t="s">
        <v>1537</v>
      </c>
      <c r="F1647" s="142" t="s">
        <v>27</v>
      </c>
      <c r="G1647" s="145" t="s">
        <v>280</v>
      </c>
      <c r="H1647" s="16">
        <v>8000000</v>
      </c>
      <c r="I1647" s="413">
        <v>10000000</v>
      </c>
      <c r="J1647" s="143">
        <v>9036390.4499999993</v>
      </c>
      <c r="L1647" s="191"/>
      <c r="M1647" s="191"/>
    </row>
    <row r="1648" spans="1:13">
      <c r="A1648" s="191" t="s">
        <v>142</v>
      </c>
      <c r="B1648" s="13" t="s">
        <v>5</v>
      </c>
      <c r="C1648" s="487" t="s">
        <v>6</v>
      </c>
      <c r="D1648" s="15" t="s">
        <v>143</v>
      </c>
      <c r="E1648" s="164" t="s">
        <v>1537</v>
      </c>
      <c r="F1648" s="142" t="s">
        <v>27</v>
      </c>
      <c r="G1648" s="145" t="s">
        <v>280</v>
      </c>
      <c r="H1648" s="16">
        <v>9000000</v>
      </c>
      <c r="I1648" s="413">
        <v>10000000</v>
      </c>
      <c r="J1648" s="143">
        <v>0</v>
      </c>
      <c r="L1648" s="191"/>
      <c r="M1648" s="191"/>
    </row>
    <row r="1649" spans="1:14">
      <c r="A1649" s="191" t="s">
        <v>142</v>
      </c>
      <c r="B1649" s="13" t="s">
        <v>74</v>
      </c>
      <c r="C1649" s="487" t="s">
        <v>75</v>
      </c>
      <c r="D1649" s="15" t="s">
        <v>143</v>
      </c>
      <c r="E1649" s="164" t="s">
        <v>1537</v>
      </c>
      <c r="F1649" s="142" t="s">
        <v>27</v>
      </c>
      <c r="G1649" s="145" t="s">
        <v>280</v>
      </c>
      <c r="H1649" s="16">
        <v>10000000</v>
      </c>
      <c r="I1649" s="413">
        <v>10000000</v>
      </c>
      <c r="J1649" s="143">
        <v>9850000</v>
      </c>
      <c r="L1649" s="191"/>
      <c r="M1649" s="191"/>
    </row>
    <row r="1650" spans="1:14">
      <c r="A1650" s="191" t="s">
        <v>142</v>
      </c>
      <c r="B1650" s="13" t="s">
        <v>32</v>
      </c>
      <c r="C1650" s="487" t="s">
        <v>33</v>
      </c>
      <c r="D1650" s="15" t="s">
        <v>143</v>
      </c>
      <c r="E1650" s="164" t="s">
        <v>1537</v>
      </c>
      <c r="F1650" s="142" t="s">
        <v>27</v>
      </c>
      <c r="G1650" s="145" t="s">
        <v>280</v>
      </c>
      <c r="H1650" s="16">
        <v>150000</v>
      </c>
      <c r="I1650" s="413">
        <v>150000</v>
      </c>
      <c r="J1650" s="143">
        <v>75000</v>
      </c>
      <c r="L1650" s="191"/>
      <c r="M1650" s="191"/>
    </row>
    <row r="1651" spans="1:14" s="14" customFormat="1">
      <c r="A1651" s="191" t="s">
        <v>142</v>
      </c>
      <c r="B1651" s="13" t="s">
        <v>63</v>
      </c>
      <c r="C1651" s="487" t="s">
        <v>78</v>
      </c>
      <c r="D1651" s="15" t="s">
        <v>143</v>
      </c>
      <c r="E1651" s="164" t="s">
        <v>1537</v>
      </c>
      <c r="F1651" s="142" t="s">
        <v>27</v>
      </c>
      <c r="G1651" s="145" t="s">
        <v>280</v>
      </c>
      <c r="H1651" s="16">
        <v>7000000</v>
      </c>
      <c r="I1651" s="413">
        <v>10000000</v>
      </c>
      <c r="J1651" s="143">
        <v>0</v>
      </c>
      <c r="K1651" s="144"/>
      <c r="L1651" s="191"/>
      <c r="M1651" s="191"/>
      <c r="N1651" s="13"/>
    </row>
    <row r="1652" spans="1:14">
      <c r="A1652" s="191" t="s">
        <v>142</v>
      </c>
      <c r="B1652" s="13" t="s">
        <v>34</v>
      </c>
      <c r="C1652" s="487" t="s">
        <v>823</v>
      </c>
      <c r="D1652" s="15" t="s">
        <v>143</v>
      </c>
      <c r="E1652" s="164" t="s">
        <v>1537</v>
      </c>
      <c r="F1652" s="142" t="s">
        <v>27</v>
      </c>
      <c r="G1652" s="145" t="s">
        <v>280</v>
      </c>
      <c r="H1652" s="16">
        <v>100000</v>
      </c>
      <c r="I1652" s="413">
        <v>100000</v>
      </c>
      <c r="J1652" s="143">
        <v>75000</v>
      </c>
      <c r="L1652" s="191"/>
      <c r="M1652" s="191"/>
    </row>
    <row r="1653" spans="1:14">
      <c r="A1653" s="191" t="s">
        <v>142</v>
      </c>
      <c r="B1653" s="13" t="s">
        <v>13</v>
      </c>
      <c r="C1653" s="487" t="s">
        <v>14</v>
      </c>
      <c r="D1653" s="15" t="s">
        <v>143</v>
      </c>
      <c r="E1653" s="164" t="s">
        <v>1537</v>
      </c>
      <c r="F1653" s="142" t="s">
        <v>27</v>
      </c>
      <c r="G1653" s="145" t="s">
        <v>280</v>
      </c>
      <c r="H1653" s="16">
        <v>8000000</v>
      </c>
      <c r="I1653" s="413">
        <v>10000000</v>
      </c>
      <c r="J1653" s="143">
        <v>0</v>
      </c>
      <c r="L1653" s="191"/>
      <c r="M1653" s="191"/>
    </row>
    <row r="1654" spans="1:14">
      <c r="A1654" s="191" t="s">
        <v>142</v>
      </c>
      <c r="B1654" s="13" t="s">
        <v>15</v>
      </c>
      <c r="C1654" s="487" t="s">
        <v>486</v>
      </c>
      <c r="D1654" s="15" t="s">
        <v>143</v>
      </c>
      <c r="E1654" s="164" t="s">
        <v>1537</v>
      </c>
      <c r="F1654" s="142" t="s">
        <v>27</v>
      </c>
      <c r="G1654" s="145" t="s">
        <v>280</v>
      </c>
      <c r="H1654" s="16">
        <v>500000</v>
      </c>
      <c r="I1654" s="413">
        <v>500000</v>
      </c>
      <c r="J1654" s="143">
        <v>250000</v>
      </c>
      <c r="L1654" s="191"/>
      <c r="M1654" s="191"/>
    </row>
    <row r="1655" spans="1:14">
      <c r="A1655" s="191" t="s">
        <v>142</v>
      </c>
      <c r="B1655" s="13" t="s">
        <v>17</v>
      </c>
      <c r="C1655" s="487" t="s">
        <v>18</v>
      </c>
      <c r="D1655" s="15" t="s">
        <v>143</v>
      </c>
      <c r="E1655" s="164" t="s">
        <v>1537</v>
      </c>
      <c r="F1655" s="142" t="s">
        <v>27</v>
      </c>
      <c r="G1655" s="145" t="s">
        <v>280</v>
      </c>
      <c r="H1655" s="16">
        <v>400000</v>
      </c>
      <c r="I1655" s="413">
        <v>400000</v>
      </c>
      <c r="J1655" s="143">
        <v>300000</v>
      </c>
      <c r="L1655" s="191"/>
      <c r="M1655" s="191"/>
    </row>
    <row r="1656" spans="1:14">
      <c r="A1656" s="191" t="s">
        <v>142</v>
      </c>
      <c r="B1656" s="13" t="s">
        <v>37</v>
      </c>
      <c r="C1656" s="487" t="s">
        <v>38</v>
      </c>
      <c r="D1656" s="15" t="s">
        <v>143</v>
      </c>
      <c r="E1656" s="164" t="s">
        <v>1537</v>
      </c>
      <c r="F1656" s="142" t="s">
        <v>27</v>
      </c>
      <c r="G1656" s="145" t="s">
        <v>280</v>
      </c>
      <c r="H1656" s="16">
        <v>320000</v>
      </c>
      <c r="I1656" s="413">
        <v>320000</v>
      </c>
      <c r="J1656" s="143">
        <v>240000</v>
      </c>
      <c r="L1656" s="191"/>
      <c r="M1656" s="191"/>
    </row>
    <row r="1657" spans="1:14">
      <c r="A1657" s="191" t="s">
        <v>142</v>
      </c>
      <c r="B1657" s="13" t="s">
        <v>19</v>
      </c>
      <c r="C1657" s="487" t="s">
        <v>20</v>
      </c>
      <c r="D1657" s="15" t="s">
        <v>143</v>
      </c>
      <c r="E1657" s="164" t="s">
        <v>1537</v>
      </c>
      <c r="F1657" s="142" t="s">
        <v>27</v>
      </c>
      <c r="G1657" s="145" t="s">
        <v>280</v>
      </c>
      <c r="H1657" s="16">
        <v>30000</v>
      </c>
      <c r="I1657" s="413">
        <v>30000</v>
      </c>
      <c r="J1657" s="143">
        <v>22500</v>
      </c>
      <c r="L1657" s="191"/>
      <c r="M1657" s="191"/>
    </row>
    <row r="1658" spans="1:14">
      <c r="A1658" s="191" t="s">
        <v>142</v>
      </c>
      <c r="B1658" s="13" t="s">
        <v>84</v>
      </c>
      <c r="C1658" s="487" t="s">
        <v>85</v>
      </c>
      <c r="D1658" s="15" t="s">
        <v>143</v>
      </c>
      <c r="E1658" s="164" t="s">
        <v>1537</v>
      </c>
      <c r="F1658" s="142" t="s">
        <v>27</v>
      </c>
      <c r="G1658" s="145" t="s">
        <v>280</v>
      </c>
      <c r="H1658" s="16">
        <v>5000000</v>
      </c>
      <c r="I1658" s="413">
        <v>5000000</v>
      </c>
      <c r="J1658" s="143">
        <v>162500</v>
      </c>
      <c r="L1658" s="191"/>
      <c r="M1658" s="191"/>
    </row>
    <row r="1659" spans="1:14">
      <c r="A1659" s="191" t="s">
        <v>142</v>
      </c>
      <c r="B1659" s="13" t="s">
        <v>240</v>
      </c>
      <c r="C1659" s="486" t="s">
        <v>332</v>
      </c>
      <c r="G1659" s="145"/>
      <c r="H1659" s="25">
        <f>SUM(H1642:H1658)</f>
        <v>58000000</v>
      </c>
      <c r="I1659" s="414">
        <f>SUM(I1642:I1658)</f>
        <v>68000000</v>
      </c>
      <c r="J1659" s="146">
        <f>SUM(J1642:J1658)</f>
        <v>21136390.449999999</v>
      </c>
      <c r="K1659" s="152"/>
      <c r="L1659" s="191"/>
      <c r="M1659" s="191"/>
    </row>
    <row r="1660" spans="1:14">
      <c r="A1660" s="191" t="s">
        <v>149</v>
      </c>
      <c r="B1660" s="13" t="s">
        <v>240</v>
      </c>
      <c r="C1660" s="485" t="s">
        <v>150</v>
      </c>
      <c r="G1660" s="145"/>
      <c r="L1660" s="191"/>
      <c r="M1660" s="191"/>
    </row>
    <row r="1661" spans="1:14">
      <c r="A1661" s="191" t="s">
        <v>149</v>
      </c>
      <c r="B1661" s="13" t="s">
        <v>24</v>
      </c>
      <c r="C1661" s="486" t="s">
        <v>306</v>
      </c>
      <c r="D1661" s="119" t="s">
        <v>1</v>
      </c>
      <c r="E1661" s="164" t="s">
        <v>1537</v>
      </c>
      <c r="F1661" s="145" t="s">
        <v>1045</v>
      </c>
      <c r="G1661" s="145" t="s">
        <v>280</v>
      </c>
      <c r="H1661" s="25">
        <v>147126000</v>
      </c>
      <c r="I1661" s="414">
        <v>130200000</v>
      </c>
      <c r="J1661" s="146">
        <v>95063532</v>
      </c>
      <c r="K1661" s="152"/>
      <c r="L1661" s="191"/>
      <c r="M1661" s="191"/>
    </row>
    <row r="1662" spans="1:14">
      <c r="A1662" s="191" t="s">
        <v>149</v>
      </c>
      <c r="B1662" s="13" t="s">
        <v>25</v>
      </c>
      <c r="C1662" s="487" t="s">
        <v>60</v>
      </c>
      <c r="D1662" s="15" t="s">
        <v>115</v>
      </c>
      <c r="E1662" s="164" t="s">
        <v>1537</v>
      </c>
      <c r="F1662" s="145" t="s">
        <v>1045</v>
      </c>
      <c r="G1662" s="145" t="s">
        <v>280</v>
      </c>
      <c r="H1662" s="16">
        <v>500000</v>
      </c>
      <c r="I1662" s="413">
        <v>500000</v>
      </c>
      <c r="J1662" s="143">
        <v>375000</v>
      </c>
      <c r="K1662" s="13"/>
      <c r="L1662" s="191"/>
      <c r="M1662" s="191"/>
    </row>
    <row r="1663" spans="1:14">
      <c r="A1663" s="191" t="s">
        <v>149</v>
      </c>
      <c r="B1663" s="13" t="s">
        <v>69</v>
      </c>
      <c r="C1663" s="487" t="s">
        <v>97</v>
      </c>
      <c r="D1663" s="15" t="s">
        <v>115</v>
      </c>
      <c r="E1663" s="164" t="s">
        <v>1537</v>
      </c>
      <c r="F1663" s="145" t="s">
        <v>1045</v>
      </c>
      <c r="G1663" s="145" t="s">
        <v>280</v>
      </c>
      <c r="H1663" s="16">
        <v>60000</v>
      </c>
      <c r="I1663" s="413">
        <v>60000</v>
      </c>
      <c r="J1663" s="143">
        <v>45000</v>
      </c>
      <c r="K1663" s="13"/>
      <c r="L1663" s="191"/>
      <c r="M1663" s="191"/>
    </row>
    <row r="1664" spans="1:14">
      <c r="A1664" s="191" t="s">
        <v>149</v>
      </c>
      <c r="B1664" s="13" t="s">
        <v>3</v>
      </c>
      <c r="C1664" s="487" t="s">
        <v>4</v>
      </c>
      <c r="D1664" s="15" t="s">
        <v>115</v>
      </c>
      <c r="E1664" s="164" t="s">
        <v>1537</v>
      </c>
      <c r="F1664" s="145" t="s">
        <v>1045</v>
      </c>
      <c r="G1664" s="145" t="s">
        <v>280</v>
      </c>
      <c r="H1664" s="16">
        <v>880000</v>
      </c>
      <c r="I1664" s="413">
        <v>880000</v>
      </c>
      <c r="J1664" s="143">
        <v>660000</v>
      </c>
      <c r="K1664" s="13"/>
      <c r="L1664" s="191"/>
      <c r="M1664" s="191"/>
    </row>
    <row r="1665" spans="1:13">
      <c r="A1665" s="191" t="s">
        <v>149</v>
      </c>
      <c r="B1665" s="13" t="s">
        <v>102</v>
      </c>
      <c r="C1665" s="487" t="s">
        <v>103</v>
      </c>
      <c r="D1665" s="15" t="s">
        <v>115</v>
      </c>
      <c r="E1665" s="164" t="s">
        <v>1537</v>
      </c>
      <c r="F1665" s="145" t="s">
        <v>1045</v>
      </c>
      <c r="G1665" s="145" t="s">
        <v>280</v>
      </c>
      <c r="H1665" s="16">
        <v>600000</v>
      </c>
      <c r="I1665" s="413">
        <v>600000</v>
      </c>
      <c r="J1665" s="143">
        <v>450000</v>
      </c>
      <c r="K1665" s="13"/>
      <c r="L1665" s="191"/>
      <c r="M1665" s="191"/>
    </row>
    <row r="1666" spans="1:13">
      <c r="A1666" s="191" t="s">
        <v>149</v>
      </c>
      <c r="B1666" s="13" t="s">
        <v>74</v>
      </c>
      <c r="C1666" s="487" t="s">
        <v>75</v>
      </c>
      <c r="D1666" s="15" t="s">
        <v>115</v>
      </c>
      <c r="E1666" s="164" t="s">
        <v>1537</v>
      </c>
      <c r="F1666" s="145" t="s">
        <v>1045</v>
      </c>
      <c r="G1666" s="145" t="s">
        <v>280</v>
      </c>
      <c r="H1666" s="16">
        <v>10000000</v>
      </c>
      <c r="I1666" s="413">
        <v>13000000</v>
      </c>
      <c r="J1666" s="143">
        <v>0</v>
      </c>
      <c r="K1666" s="13"/>
      <c r="L1666" s="191"/>
      <c r="M1666" s="191"/>
    </row>
    <row r="1667" spans="1:13">
      <c r="A1667" s="191" t="s">
        <v>149</v>
      </c>
      <c r="B1667" s="13" t="s">
        <v>32</v>
      </c>
      <c r="C1667" s="487" t="s">
        <v>33</v>
      </c>
      <c r="D1667" s="15" t="s">
        <v>115</v>
      </c>
      <c r="E1667" s="164" t="s">
        <v>1537</v>
      </c>
      <c r="F1667" s="145" t="s">
        <v>1045</v>
      </c>
      <c r="G1667" s="145" t="s">
        <v>280</v>
      </c>
      <c r="H1667" s="16">
        <v>150000</v>
      </c>
      <c r="I1667" s="413">
        <v>150000</v>
      </c>
      <c r="J1667" s="143">
        <v>112500</v>
      </c>
      <c r="K1667" s="13"/>
      <c r="L1667" s="191"/>
      <c r="M1667" s="191"/>
    </row>
    <row r="1668" spans="1:13">
      <c r="A1668" s="191" t="s">
        <v>149</v>
      </c>
      <c r="B1668" s="13" t="s">
        <v>34</v>
      </c>
      <c r="C1668" s="487" t="s">
        <v>823</v>
      </c>
      <c r="D1668" s="15" t="s">
        <v>115</v>
      </c>
      <c r="E1668" s="164" t="s">
        <v>1537</v>
      </c>
      <c r="F1668" s="145" t="s">
        <v>1045</v>
      </c>
      <c r="G1668" s="145" t="s">
        <v>280</v>
      </c>
      <c r="H1668" s="16">
        <v>100000</v>
      </c>
      <c r="I1668" s="413">
        <v>100000</v>
      </c>
      <c r="J1668" s="143">
        <v>75000</v>
      </c>
      <c r="K1668" s="13"/>
      <c r="L1668" s="191"/>
      <c r="M1668" s="191"/>
    </row>
    <row r="1669" spans="1:13">
      <c r="A1669" s="191" t="s">
        <v>149</v>
      </c>
      <c r="B1669" s="13" t="s">
        <v>9</v>
      </c>
      <c r="C1669" s="487" t="s">
        <v>10</v>
      </c>
      <c r="D1669" s="15" t="s">
        <v>115</v>
      </c>
      <c r="E1669" s="164" t="s">
        <v>1537</v>
      </c>
      <c r="F1669" s="145" t="s">
        <v>1045</v>
      </c>
      <c r="G1669" s="145" t="s">
        <v>280</v>
      </c>
      <c r="H1669" s="16">
        <v>400000</v>
      </c>
      <c r="I1669" s="413">
        <v>400000</v>
      </c>
      <c r="J1669" s="143">
        <v>200000</v>
      </c>
      <c r="K1669" s="13"/>
      <c r="L1669" s="191"/>
      <c r="M1669" s="191"/>
    </row>
    <row r="1670" spans="1:13">
      <c r="A1670" s="191" t="s">
        <v>149</v>
      </c>
      <c r="B1670" s="13" t="s">
        <v>11</v>
      </c>
      <c r="C1670" s="487" t="s">
        <v>12</v>
      </c>
      <c r="D1670" s="15" t="s">
        <v>115</v>
      </c>
      <c r="E1670" s="164" t="s">
        <v>1537</v>
      </c>
      <c r="F1670" s="145" t="s">
        <v>1045</v>
      </c>
      <c r="G1670" s="145" t="s">
        <v>280</v>
      </c>
      <c r="H1670" s="16">
        <v>20000000</v>
      </c>
      <c r="I1670" s="413">
        <v>23000000</v>
      </c>
      <c r="J1670" s="143">
        <v>16839000</v>
      </c>
      <c r="K1670" s="13"/>
      <c r="L1670" s="191"/>
      <c r="M1670" s="191"/>
    </row>
    <row r="1671" spans="1:13">
      <c r="A1671" s="191" t="s">
        <v>149</v>
      </c>
      <c r="B1671" s="13" t="s">
        <v>13</v>
      </c>
      <c r="C1671" s="487" t="s">
        <v>14</v>
      </c>
      <c r="D1671" s="15" t="s">
        <v>115</v>
      </c>
      <c r="E1671" s="164" t="s">
        <v>1537</v>
      </c>
      <c r="F1671" s="145" t="s">
        <v>1045</v>
      </c>
      <c r="G1671" s="145" t="s">
        <v>280</v>
      </c>
      <c r="H1671" s="16">
        <v>17000000</v>
      </c>
      <c r="I1671" s="413">
        <v>17000000</v>
      </c>
      <c r="J1671" s="143">
        <v>0</v>
      </c>
      <c r="K1671" s="13"/>
      <c r="L1671" s="191"/>
      <c r="M1671" s="191"/>
    </row>
    <row r="1672" spans="1:13">
      <c r="A1672" s="191" t="s">
        <v>149</v>
      </c>
      <c r="B1672" s="13" t="s">
        <v>47</v>
      </c>
      <c r="C1672" s="487" t="s">
        <v>48</v>
      </c>
      <c r="D1672" s="15" t="s">
        <v>115</v>
      </c>
      <c r="E1672" s="164" t="s">
        <v>1537</v>
      </c>
      <c r="F1672" s="145" t="s">
        <v>1045</v>
      </c>
      <c r="G1672" s="145" t="s">
        <v>280</v>
      </c>
      <c r="H1672" s="16">
        <v>500000</v>
      </c>
      <c r="I1672" s="413">
        <v>500000</v>
      </c>
      <c r="J1672" s="143">
        <v>250000</v>
      </c>
      <c r="K1672" s="13"/>
      <c r="L1672" s="191"/>
      <c r="M1672" s="191"/>
    </row>
    <row r="1673" spans="1:13">
      <c r="A1673" s="191" t="s">
        <v>149</v>
      </c>
      <c r="B1673" s="13" t="s">
        <v>19</v>
      </c>
      <c r="C1673" s="487" t="s">
        <v>20</v>
      </c>
      <c r="D1673" s="15" t="s">
        <v>115</v>
      </c>
      <c r="E1673" s="164" t="s">
        <v>1537</v>
      </c>
      <c r="F1673" s="145" t="s">
        <v>1045</v>
      </c>
      <c r="G1673" s="145" t="s">
        <v>280</v>
      </c>
      <c r="H1673" s="16">
        <v>30000</v>
      </c>
      <c r="I1673" s="413">
        <v>30000</v>
      </c>
      <c r="J1673" s="143">
        <v>22500</v>
      </c>
      <c r="L1673" s="191"/>
      <c r="M1673" s="191"/>
    </row>
    <row r="1674" spans="1:13">
      <c r="A1674" s="191" t="s">
        <v>149</v>
      </c>
      <c r="B1674" s="13" t="s">
        <v>37</v>
      </c>
      <c r="C1674" s="487" t="s">
        <v>38</v>
      </c>
      <c r="D1674" s="15" t="s">
        <v>115</v>
      </c>
      <c r="E1674" s="164" t="s">
        <v>1537</v>
      </c>
      <c r="F1674" s="145" t="s">
        <v>1045</v>
      </c>
      <c r="G1674" s="145" t="s">
        <v>280</v>
      </c>
      <c r="H1674" s="16">
        <v>320000</v>
      </c>
      <c r="I1674" s="413">
        <v>320000</v>
      </c>
      <c r="J1674" s="143">
        <v>60000</v>
      </c>
      <c r="L1674" s="191"/>
      <c r="M1674" s="191"/>
    </row>
    <row r="1675" spans="1:13">
      <c r="A1675" s="191" t="s">
        <v>149</v>
      </c>
      <c r="B1675" s="13" t="s">
        <v>240</v>
      </c>
      <c r="C1675" s="486" t="s">
        <v>332</v>
      </c>
      <c r="G1675" s="145"/>
      <c r="H1675" s="25">
        <f>SUM(H1662:H1674)</f>
        <v>50540000</v>
      </c>
      <c r="I1675" s="414">
        <f>SUM(I1662:I1674)</f>
        <v>56540000</v>
      </c>
      <c r="J1675" s="146">
        <f>SUM(J1662:J1674)</f>
        <v>19089000</v>
      </c>
      <c r="K1675" s="152"/>
      <c r="L1675" s="191"/>
      <c r="M1675" s="191"/>
    </row>
    <row r="1676" spans="1:13">
      <c r="A1676" s="191" t="s">
        <v>741</v>
      </c>
      <c r="B1676" s="13" t="s">
        <v>240</v>
      </c>
      <c r="C1676" s="485" t="s">
        <v>740</v>
      </c>
      <c r="L1676" s="191"/>
      <c r="M1676" s="191"/>
    </row>
    <row r="1677" spans="1:13">
      <c r="A1677" s="191" t="s">
        <v>741</v>
      </c>
      <c r="B1677" s="13" t="s">
        <v>2</v>
      </c>
      <c r="C1677" s="487" t="s">
        <v>62</v>
      </c>
      <c r="D1677" s="15">
        <v>70721</v>
      </c>
      <c r="E1677" s="164" t="s">
        <v>1537</v>
      </c>
      <c r="F1677" s="142" t="s">
        <v>376</v>
      </c>
      <c r="G1677" s="18" t="s">
        <v>280</v>
      </c>
      <c r="H1677" s="16">
        <v>500000</v>
      </c>
      <c r="I1677" s="413">
        <v>500000</v>
      </c>
      <c r="J1677" s="153">
        <v>375000</v>
      </c>
      <c r="L1677" s="191"/>
      <c r="M1677" s="191"/>
    </row>
    <row r="1678" spans="1:13">
      <c r="A1678" s="191" t="s">
        <v>741</v>
      </c>
      <c r="B1678" s="13" t="s">
        <v>3</v>
      </c>
      <c r="C1678" s="487" t="s">
        <v>4</v>
      </c>
      <c r="D1678" s="15">
        <v>70721</v>
      </c>
      <c r="E1678" s="164" t="s">
        <v>1537</v>
      </c>
      <c r="F1678" s="142" t="s">
        <v>376</v>
      </c>
      <c r="G1678" s="18" t="s">
        <v>280</v>
      </c>
      <c r="H1678" s="16">
        <v>350000</v>
      </c>
      <c r="I1678" s="413">
        <v>350000</v>
      </c>
      <c r="J1678" s="153">
        <v>262500</v>
      </c>
      <c r="L1678" s="191"/>
      <c r="M1678" s="191"/>
    </row>
    <row r="1679" spans="1:13">
      <c r="A1679" s="191" t="s">
        <v>741</v>
      </c>
      <c r="B1679" s="13" t="s">
        <v>32</v>
      </c>
      <c r="C1679" s="487" t="s">
        <v>490</v>
      </c>
      <c r="D1679" s="15">
        <v>70721</v>
      </c>
      <c r="E1679" s="164" t="s">
        <v>1537</v>
      </c>
      <c r="F1679" s="142" t="s">
        <v>376</v>
      </c>
      <c r="G1679" s="18" t="s">
        <v>280</v>
      </c>
      <c r="H1679" s="16">
        <v>300000</v>
      </c>
      <c r="I1679" s="413">
        <v>300000</v>
      </c>
      <c r="J1679" s="153">
        <v>225000</v>
      </c>
      <c r="L1679" s="191"/>
      <c r="M1679" s="191"/>
    </row>
    <row r="1680" spans="1:13">
      <c r="A1680" s="191" t="s">
        <v>741</v>
      </c>
      <c r="B1680" s="13" t="s">
        <v>7</v>
      </c>
      <c r="C1680" s="487" t="s">
        <v>8</v>
      </c>
      <c r="D1680" s="15">
        <v>70721</v>
      </c>
      <c r="E1680" s="164" t="s">
        <v>1537</v>
      </c>
      <c r="F1680" s="142" t="s">
        <v>376</v>
      </c>
      <c r="G1680" s="18" t="s">
        <v>280</v>
      </c>
      <c r="H1680" s="16">
        <v>150000</v>
      </c>
      <c r="I1680" s="413">
        <v>150000</v>
      </c>
      <c r="J1680" s="153">
        <v>112500</v>
      </c>
      <c r="L1680" s="191"/>
      <c r="M1680" s="191"/>
    </row>
    <row r="1681" spans="1:14">
      <c r="A1681" s="191" t="s">
        <v>741</v>
      </c>
      <c r="B1681" s="13" t="s">
        <v>9</v>
      </c>
      <c r="C1681" s="487" t="s">
        <v>496</v>
      </c>
      <c r="D1681" s="15">
        <v>70721</v>
      </c>
      <c r="E1681" s="164" t="s">
        <v>1537</v>
      </c>
      <c r="F1681" s="142" t="s">
        <v>376</v>
      </c>
      <c r="G1681" s="18" t="s">
        <v>280</v>
      </c>
      <c r="H1681" s="16">
        <v>200000</v>
      </c>
      <c r="I1681" s="413">
        <v>200000</v>
      </c>
      <c r="J1681" s="153">
        <v>150000</v>
      </c>
      <c r="L1681" s="191"/>
      <c r="M1681" s="191"/>
    </row>
    <row r="1682" spans="1:14">
      <c r="A1682" s="191" t="s">
        <v>741</v>
      </c>
      <c r="B1682" s="13" t="s">
        <v>240</v>
      </c>
      <c r="C1682" s="486" t="s">
        <v>332</v>
      </c>
      <c r="H1682" s="25">
        <f>SUM(H1677:H1681)</f>
        <v>1500000</v>
      </c>
      <c r="I1682" s="414">
        <f>SUM(I1677:I1681)</f>
        <v>1500000</v>
      </c>
      <c r="J1682" s="25">
        <f>SUM(J1677:J1681)</f>
        <v>1125000</v>
      </c>
      <c r="L1682" s="191"/>
      <c r="M1682" s="191"/>
    </row>
    <row r="1683" spans="1:14">
      <c r="A1683" s="191" t="s">
        <v>213</v>
      </c>
      <c r="B1683" s="13" t="s">
        <v>240</v>
      </c>
      <c r="C1683" s="485" t="s">
        <v>214</v>
      </c>
      <c r="G1683" s="145"/>
      <c r="L1683" s="191"/>
      <c r="M1683" s="191"/>
    </row>
    <row r="1684" spans="1:14">
      <c r="A1684" s="191" t="s">
        <v>213</v>
      </c>
      <c r="B1684" s="13" t="s">
        <v>24</v>
      </c>
      <c r="C1684" s="486" t="s">
        <v>306</v>
      </c>
      <c r="D1684" s="119" t="s">
        <v>1</v>
      </c>
      <c r="E1684" s="164" t="s">
        <v>1537</v>
      </c>
      <c r="F1684" s="142" t="s">
        <v>27</v>
      </c>
      <c r="G1684" s="145" t="s">
        <v>280</v>
      </c>
      <c r="H1684" s="25">
        <v>623595000</v>
      </c>
      <c r="I1684" s="414">
        <v>443595000</v>
      </c>
      <c r="J1684" s="146">
        <v>324004647</v>
      </c>
      <c r="L1684" s="191"/>
      <c r="M1684" s="191"/>
    </row>
    <row r="1685" spans="1:14">
      <c r="A1685" s="191" t="s">
        <v>213</v>
      </c>
      <c r="B1685" s="13" t="s">
        <v>25</v>
      </c>
      <c r="C1685" s="487" t="s">
        <v>60</v>
      </c>
      <c r="D1685" s="15" t="s">
        <v>152</v>
      </c>
      <c r="E1685" s="164" t="s">
        <v>1537</v>
      </c>
      <c r="F1685" s="142" t="s">
        <v>27</v>
      </c>
      <c r="G1685" s="145" t="s">
        <v>280</v>
      </c>
      <c r="H1685" s="16">
        <v>2300000</v>
      </c>
      <c r="I1685" s="413">
        <v>2000000</v>
      </c>
      <c r="J1685" s="143">
        <v>1500000</v>
      </c>
      <c r="K1685" s="13"/>
      <c r="L1685" s="191"/>
      <c r="M1685" s="191"/>
    </row>
    <row r="1686" spans="1:14">
      <c r="A1686" s="191" t="s">
        <v>213</v>
      </c>
      <c r="B1686" s="13" t="s">
        <v>2</v>
      </c>
      <c r="C1686" s="487" t="s">
        <v>62</v>
      </c>
      <c r="D1686" s="15" t="s">
        <v>152</v>
      </c>
      <c r="E1686" s="164" t="s">
        <v>1537</v>
      </c>
      <c r="F1686" s="142" t="s">
        <v>27</v>
      </c>
      <c r="G1686" s="145" t="s">
        <v>280</v>
      </c>
      <c r="H1686" s="16">
        <v>1600000</v>
      </c>
      <c r="I1686" s="413">
        <v>1600000</v>
      </c>
      <c r="J1686" s="143">
        <v>1200000</v>
      </c>
      <c r="K1686" s="13"/>
      <c r="L1686" s="191"/>
      <c r="M1686" s="191"/>
    </row>
    <row r="1687" spans="1:14">
      <c r="A1687" s="191" t="s">
        <v>213</v>
      </c>
      <c r="B1687" s="13" t="s">
        <v>3</v>
      </c>
      <c r="C1687" s="487" t="s">
        <v>4</v>
      </c>
      <c r="D1687" s="15" t="s">
        <v>152</v>
      </c>
      <c r="E1687" s="164" t="s">
        <v>1537</v>
      </c>
      <c r="F1687" s="142" t="s">
        <v>27</v>
      </c>
      <c r="G1687" s="145" t="s">
        <v>280</v>
      </c>
      <c r="H1687" s="16">
        <v>4800000</v>
      </c>
      <c r="I1687" s="413">
        <v>4800000</v>
      </c>
      <c r="J1687" s="143">
        <v>0</v>
      </c>
      <c r="K1687" s="13"/>
      <c r="L1687" s="191"/>
      <c r="M1687" s="191"/>
    </row>
    <row r="1688" spans="1:14">
      <c r="A1688" s="191" t="s">
        <v>213</v>
      </c>
      <c r="B1688" s="13" t="s">
        <v>74</v>
      </c>
      <c r="C1688" s="487" t="s">
        <v>75</v>
      </c>
      <c r="D1688" s="15" t="s">
        <v>152</v>
      </c>
      <c r="E1688" s="164" t="s">
        <v>1537</v>
      </c>
      <c r="F1688" s="142" t="s">
        <v>27</v>
      </c>
      <c r="G1688" s="145" t="s">
        <v>280</v>
      </c>
      <c r="H1688" s="16">
        <v>1575000</v>
      </c>
      <c r="I1688" s="413">
        <v>1875000</v>
      </c>
      <c r="J1688" s="143">
        <v>1406250</v>
      </c>
      <c r="K1688" s="13"/>
      <c r="L1688" s="191"/>
      <c r="M1688" s="191"/>
    </row>
    <row r="1689" spans="1:14" s="14" customFormat="1">
      <c r="A1689" s="191" t="s">
        <v>213</v>
      </c>
      <c r="B1689" s="13" t="s">
        <v>182</v>
      </c>
      <c r="C1689" s="487" t="s">
        <v>183</v>
      </c>
      <c r="D1689" s="15" t="s">
        <v>152</v>
      </c>
      <c r="E1689" s="164" t="s">
        <v>1537</v>
      </c>
      <c r="F1689" s="142" t="s">
        <v>27</v>
      </c>
      <c r="G1689" s="145" t="s">
        <v>280</v>
      </c>
      <c r="H1689" s="16">
        <v>10000000</v>
      </c>
      <c r="I1689" s="413">
        <v>11000000</v>
      </c>
      <c r="J1689" s="143">
        <v>0</v>
      </c>
      <c r="K1689" s="13"/>
      <c r="L1689" s="191"/>
      <c r="M1689" s="191"/>
      <c r="N1689" s="13"/>
    </row>
    <row r="1690" spans="1:14">
      <c r="A1690" s="191" t="s">
        <v>213</v>
      </c>
      <c r="B1690" s="13" t="s">
        <v>215</v>
      </c>
      <c r="C1690" s="487" t="s">
        <v>216</v>
      </c>
      <c r="D1690" s="15" t="s">
        <v>152</v>
      </c>
      <c r="E1690" s="164" t="s">
        <v>1537</v>
      </c>
      <c r="F1690" s="142" t="s">
        <v>27</v>
      </c>
      <c r="G1690" s="145" t="s">
        <v>280</v>
      </c>
      <c r="H1690" s="16">
        <v>13000000</v>
      </c>
      <c r="I1690" s="413">
        <v>15000000</v>
      </c>
      <c r="J1690" s="143">
        <v>0</v>
      </c>
      <c r="K1690" s="13"/>
      <c r="L1690" s="191"/>
      <c r="M1690" s="191"/>
    </row>
    <row r="1691" spans="1:14">
      <c r="A1691" s="191" t="s">
        <v>213</v>
      </c>
      <c r="B1691" s="13" t="s">
        <v>32</v>
      </c>
      <c r="C1691" s="487" t="s">
        <v>33</v>
      </c>
      <c r="D1691" s="15" t="s">
        <v>152</v>
      </c>
      <c r="E1691" s="164" t="s">
        <v>1537</v>
      </c>
      <c r="F1691" s="142" t="s">
        <v>27</v>
      </c>
      <c r="G1691" s="145" t="s">
        <v>280</v>
      </c>
      <c r="H1691" s="16">
        <v>9000000</v>
      </c>
      <c r="I1691" s="413">
        <v>9000000</v>
      </c>
      <c r="J1691" s="143">
        <v>0</v>
      </c>
      <c r="K1691" s="13"/>
      <c r="L1691" s="191"/>
      <c r="M1691" s="191"/>
    </row>
    <row r="1692" spans="1:14" s="14" customFormat="1">
      <c r="A1692" s="191" t="s">
        <v>213</v>
      </c>
      <c r="B1692" s="13" t="s">
        <v>63</v>
      </c>
      <c r="C1692" s="487" t="s">
        <v>78</v>
      </c>
      <c r="D1692" s="15" t="s">
        <v>152</v>
      </c>
      <c r="E1692" s="164" t="s">
        <v>1537</v>
      </c>
      <c r="F1692" s="142" t="s">
        <v>27</v>
      </c>
      <c r="G1692" s="145" t="s">
        <v>280</v>
      </c>
      <c r="H1692" s="16">
        <v>850000</v>
      </c>
      <c r="I1692" s="413">
        <v>800000</v>
      </c>
      <c r="J1692" s="143">
        <v>600000</v>
      </c>
      <c r="K1692" s="13"/>
      <c r="L1692" s="191"/>
      <c r="M1692" s="191"/>
      <c r="N1692" s="13"/>
    </row>
    <row r="1693" spans="1:14">
      <c r="A1693" s="191" t="s">
        <v>213</v>
      </c>
      <c r="B1693" s="13" t="s">
        <v>11</v>
      </c>
      <c r="C1693" s="487" t="s">
        <v>12</v>
      </c>
      <c r="D1693" s="15" t="s">
        <v>152</v>
      </c>
      <c r="E1693" s="164" t="s">
        <v>1537</v>
      </c>
      <c r="F1693" s="142" t="s">
        <v>27</v>
      </c>
      <c r="G1693" s="145" t="s">
        <v>280</v>
      </c>
      <c r="H1693" s="16">
        <v>100675000</v>
      </c>
      <c r="I1693" s="413">
        <v>105675000</v>
      </c>
      <c r="J1693" s="143">
        <v>60300000</v>
      </c>
      <c r="K1693" s="13"/>
      <c r="L1693" s="191"/>
      <c r="M1693" s="191"/>
    </row>
    <row r="1694" spans="1:14">
      <c r="A1694" s="191" t="s">
        <v>213</v>
      </c>
      <c r="B1694" s="13" t="s">
        <v>13</v>
      </c>
      <c r="C1694" s="487" t="s">
        <v>14</v>
      </c>
      <c r="D1694" s="15" t="s">
        <v>152</v>
      </c>
      <c r="E1694" s="164" t="s">
        <v>1537</v>
      </c>
      <c r="F1694" s="142" t="s">
        <v>27</v>
      </c>
      <c r="G1694" s="145" t="s">
        <v>280</v>
      </c>
      <c r="H1694" s="16">
        <v>3450000</v>
      </c>
      <c r="I1694" s="413">
        <v>3450000</v>
      </c>
      <c r="J1694" s="143">
        <v>2587500</v>
      </c>
      <c r="K1694" s="13"/>
      <c r="L1694" s="191"/>
      <c r="M1694" s="191"/>
    </row>
    <row r="1695" spans="1:14">
      <c r="A1695" s="191" t="s">
        <v>213</v>
      </c>
      <c r="B1695" s="13" t="s">
        <v>15</v>
      </c>
      <c r="C1695" s="487" t="s">
        <v>486</v>
      </c>
      <c r="D1695" s="15" t="s">
        <v>152</v>
      </c>
      <c r="E1695" s="164" t="s">
        <v>1537</v>
      </c>
      <c r="F1695" s="142" t="s">
        <v>27</v>
      </c>
      <c r="G1695" s="145" t="s">
        <v>280</v>
      </c>
      <c r="H1695" s="16">
        <v>1200000</v>
      </c>
      <c r="I1695" s="413">
        <v>1200000</v>
      </c>
      <c r="J1695" s="143">
        <v>400000</v>
      </c>
      <c r="K1695" s="13"/>
      <c r="L1695" s="191"/>
      <c r="M1695" s="191"/>
    </row>
    <row r="1696" spans="1:14">
      <c r="A1696" s="191" t="s">
        <v>213</v>
      </c>
      <c r="B1696" s="13" t="s">
        <v>17</v>
      </c>
      <c r="C1696" s="487" t="s">
        <v>18</v>
      </c>
      <c r="D1696" s="15" t="s">
        <v>152</v>
      </c>
      <c r="E1696" s="164" t="s">
        <v>1537</v>
      </c>
      <c r="F1696" s="142" t="s">
        <v>27</v>
      </c>
      <c r="G1696" s="145" t="s">
        <v>280</v>
      </c>
      <c r="H1696" s="16">
        <v>5000000</v>
      </c>
      <c r="I1696" s="413">
        <v>5000000</v>
      </c>
      <c r="J1696" s="143">
        <v>181250</v>
      </c>
      <c r="K1696" s="13"/>
      <c r="L1696" s="191"/>
      <c r="M1696" s="191"/>
    </row>
    <row r="1697" spans="1:14">
      <c r="A1697" s="191" t="s">
        <v>213</v>
      </c>
      <c r="B1697" s="13" t="s">
        <v>19</v>
      </c>
      <c r="C1697" s="487" t="s">
        <v>20</v>
      </c>
      <c r="D1697" s="15" t="s">
        <v>152</v>
      </c>
      <c r="E1697" s="164" t="s">
        <v>1537</v>
      </c>
      <c r="F1697" s="142" t="s">
        <v>27</v>
      </c>
      <c r="G1697" s="145" t="s">
        <v>280</v>
      </c>
      <c r="H1697" s="16">
        <v>50000</v>
      </c>
      <c r="I1697" s="413">
        <v>100000</v>
      </c>
      <c r="J1697" s="143">
        <v>75000</v>
      </c>
      <c r="K1697" s="13"/>
      <c r="L1697" s="191"/>
      <c r="M1697" s="191"/>
    </row>
    <row r="1698" spans="1:14">
      <c r="A1698" s="191" t="s">
        <v>213</v>
      </c>
      <c r="B1698" s="13" t="s">
        <v>37</v>
      </c>
      <c r="C1698" s="487" t="s">
        <v>38</v>
      </c>
      <c r="D1698" s="15" t="s">
        <v>152</v>
      </c>
      <c r="E1698" s="164" t="s">
        <v>1537</v>
      </c>
      <c r="F1698" s="142" t="s">
        <v>27</v>
      </c>
      <c r="G1698" s="145" t="s">
        <v>280</v>
      </c>
      <c r="H1698" s="16">
        <v>2400000</v>
      </c>
      <c r="I1698" s="413">
        <v>1400000</v>
      </c>
      <c r="J1698" s="143">
        <v>1050000</v>
      </c>
      <c r="L1698" s="191"/>
      <c r="M1698" s="191"/>
    </row>
    <row r="1699" spans="1:14">
      <c r="A1699" s="191" t="s">
        <v>213</v>
      </c>
      <c r="B1699" s="13" t="s">
        <v>240</v>
      </c>
      <c r="C1699" s="486" t="s">
        <v>332</v>
      </c>
      <c r="G1699" s="145"/>
      <c r="H1699" s="25">
        <f>SUM(H1685:H1698)</f>
        <v>155900000</v>
      </c>
      <c r="I1699" s="414">
        <f>SUM(I1685:I1698)</f>
        <v>162900000</v>
      </c>
      <c r="J1699" s="146">
        <f>SUM(J1685:J1698)</f>
        <v>69300000</v>
      </c>
      <c r="K1699" s="152"/>
      <c r="L1699" s="191"/>
      <c r="M1699" s="191"/>
    </row>
    <row r="1700" spans="1:14">
      <c r="A1700" s="191" t="s">
        <v>154</v>
      </c>
      <c r="B1700" s="13" t="s">
        <v>240</v>
      </c>
      <c r="C1700" s="485" t="s">
        <v>157</v>
      </c>
      <c r="G1700" s="145"/>
      <c r="L1700" s="191"/>
      <c r="M1700" s="191"/>
    </row>
    <row r="1701" spans="1:14">
      <c r="A1701" s="191" t="s">
        <v>154</v>
      </c>
      <c r="B1701" s="13" t="s">
        <v>24</v>
      </c>
      <c r="C1701" s="486" t="s">
        <v>306</v>
      </c>
      <c r="D1701" s="119" t="s">
        <v>1</v>
      </c>
      <c r="E1701" s="164" t="s">
        <v>1537</v>
      </c>
      <c r="F1701" s="142" t="s">
        <v>155</v>
      </c>
      <c r="G1701" s="145" t="s">
        <v>280</v>
      </c>
      <c r="H1701" s="25">
        <v>81263950</v>
      </c>
      <c r="I1701" s="414">
        <v>71915000</v>
      </c>
      <c r="J1701" s="146">
        <v>46900953</v>
      </c>
      <c r="K1701" s="152"/>
      <c r="L1701" s="191"/>
      <c r="M1701" s="191"/>
    </row>
    <row r="1702" spans="1:14">
      <c r="A1702" s="191" t="s">
        <v>154</v>
      </c>
      <c r="B1702" s="13" t="s">
        <v>25</v>
      </c>
      <c r="C1702" s="487" t="s">
        <v>60</v>
      </c>
      <c r="D1702" s="15" t="s">
        <v>156</v>
      </c>
      <c r="E1702" s="164" t="s">
        <v>1537</v>
      </c>
      <c r="F1702" s="142" t="s">
        <v>155</v>
      </c>
      <c r="G1702" s="145" t="s">
        <v>280</v>
      </c>
      <c r="H1702" s="16">
        <v>300000</v>
      </c>
      <c r="I1702" s="413">
        <v>400000</v>
      </c>
      <c r="J1702" s="143">
        <v>300000</v>
      </c>
      <c r="L1702" s="191"/>
      <c r="M1702" s="191"/>
    </row>
    <row r="1703" spans="1:14">
      <c r="A1703" s="191" t="s">
        <v>154</v>
      </c>
      <c r="B1703" s="13" t="s">
        <v>2</v>
      </c>
      <c r="C1703" s="487" t="s">
        <v>62</v>
      </c>
      <c r="D1703" s="15" t="s">
        <v>156</v>
      </c>
      <c r="E1703" s="164" t="s">
        <v>1537</v>
      </c>
      <c r="F1703" s="142" t="s">
        <v>155</v>
      </c>
      <c r="G1703" s="145" t="s">
        <v>280</v>
      </c>
      <c r="H1703" s="16">
        <v>300000</v>
      </c>
      <c r="I1703" s="413">
        <v>360000</v>
      </c>
      <c r="J1703" s="143">
        <v>270000</v>
      </c>
      <c r="L1703" s="191"/>
      <c r="M1703" s="191"/>
    </row>
    <row r="1704" spans="1:14">
      <c r="A1704" s="191" t="s">
        <v>154</v>
      </c>
      <c r="B1704" s="13" t="s">
        <v>69</v>
      </c>
      <c r="C1704" s="487" t="s">
        <v>97</v>
      </c>
      <c r="D1704" s="15" t="s">
        <v>156</v>
      </c>
      <c r="E1704" s="164" t="s">
        <v>1537</v>
      </c>
      <c r="F1704" s="142" t="s">
        <v>155</v>
      </c>
      <c r="G1704" s="145" t="s">
        <v>280</v>
      </c>
      <c r="H1704" s="16">
        <v>480000</v>
      </c>
      <c r="I1704" s="413">
        <v>0</v>
      </c>
      <c r="J1704" s="143">
        <v>0</v>
      </c>
      <c r="L1704" s="191"/>
      <c r="M1704" s="191"/>
    </row>
    <row r="1705" spans="1:14">
      <c r="A1705" s="191" t="s">
        <v>154</v>
      </c>
      <c r="B1705" s="13" t="s">
        <v>3</v>
      </c>
      <c r="C1705" s="487" t="s">
        <v>4</v>
      </c>
      <c r="D1705" s="15" t="s">
        <v>156</v>
      </c>
      <c r="E1705" s="164" t="s">
        <v>1537</v>
      </c>
      <c r="F1705" s="142" t="s">
        <v>155</v>
      </c>
      <c r="G1705" s="145" t="s">
        <v>280</v>
      </c>
      <c r="H1705" s="16">
        <v>300000</v>
      </c>
      <c r="I1705" s="413">
        <v>500000</v>
      </c>
      <c r="J1705" s="143">
        <v>375000</v>
      </c>
      <c r="L1705" s="191"/>
      <c r="M1705" s="191"/>
    </row>
    <row r="1706" spans="1:14" s="14" customFormat="1">
      <c r="A1706" s="191" t="s">
        <v>154</v>
      </c>
      <c r="B1706" s="13" t="s">
        <v>146</v>
      </c>
      <c r="C1706" s="487" t="s">
        <v>147</v>
      </c>
      <c r="D1706" s="15" t="s">
        <v>156</v>
      </c>
      <c r="E1706" s="164" t="s">
        <v>1537</v>
      </c>
      <c r="F1706" s="142" t="s">
        <v>155</v>
      </c>
      <c r="G1706" s="145" t="s">
        <v>280</v>
      </c>
      <c r="H1706" s="16">
        <v>0</v>
      </c>
      <c r="I1706" s="413">
        <v>300000</v>
      </c>
      <c r="J1706" s="143">
        <v>225000</v>
      </c>
      <c r="K1706" s="144"/>
      <c r="L1706" s="191"/>
      <c r="M1706" s="191"/>
      <c r="N1706" s="13"/>
    </row>
    <row r="1707" spans="1:14">
      <c r="A1707" s="191" t="s">
        <v>154</v>
      </c>
      <c r="B1707" s="13" t="s">
        <v>32</v>
      </c>
      <c r="C1707" s="487" t="s">
        <v>33</v>
      </c>
      <c r="D1707" s="15" t="s">
        <v>156</v>
      </c>
      <c r="E1707" s="164" t="s">
        <v>1537</v>
      </c>
      <c r="F1707" s="142" t="s">
        <v>155</v>
      </c>
      <c r="G1707" s="145" t="s">
        <v>280</v>
      </c>
      <c r="H1707" s="16">
        <v>820000</v>
      </c>
      <c r="I1707" s="413">
        <v>900000</v>
      </c>
      <c r="J1707" s="143">
        <v>150000</v>
      </c>
      <c r="L1707" s="191"/>
      <c r="M1707" s="191"/>
    </row>
    <row r="1708" spans="1:14">
      <c r="A1708" s="191" t="s">
        <v>154</v>
      </c>
      <c r="B1708" s="13" t="s">
        <v>9</v>
      </c>
      <c r="C1708" s="487" t="s">
        <v>10</v>
      </c>
      <c r="D1708" s="15" t="s">
        <v>156</v>
      </c>
      <c r="E1708" s="164" t="s">
        <v>1537</v>
      </c>
      <c r="F1708" s="142" t="s">
        <v>155</v>
      </c>
      <c r="G1708" s="145" t="s">
        <v>280</v>
      </c>
      <c r="H1708" s="16">
        <v>500000</v>
      </c>
      <c r="I1708" s="413">
        <v>0</v>
      </c>
      <c r="J1708" s="143">
        <v>0</v>
      </c>
      <c r="L1708" s="191"/>
      <c r="M1708" s="191"/>
    </row>
    <row r="1709" spans="1:14">
      <c r="A1709" s="191" t="s">
        <v>154</v>
      </c>
      <c r="B1709" s="13" t="s">
        <v>158</v>
      </c>
      <c r="C1709" s="487" t="s">
        <v>159</v>
      </c>
      <c r="D1709" s="15" t="s">
        <v>156</v>
      </c>
      <c r="E1709" s="164" t="s">
        <v>1537</v>
      </c>
      <c r="F1709" s="142" t="s">
        <v>155</v>
      </c>
      <c r="G1709" s="145" t="s">
        <v>280</v>
      </c>
      <c r="H1709" s="16">
        <v>2570000</v>
      </c>
      <c r="I1709" s="413">
        <v>0</v>
      </c>
      <c r="J1709" s="143">
        <v>0</v>
      </c>
      <c r="L1709" s="191"/>
      <c r="M1709" s="191"/>
    </row>
    <row r="1710" spans="1:14">
      <c r="A1710" s="191" t="s">
        <v>154</v>
      </c>
      <c r="B1710" s="13" t="s">
        <v>13</v>
      </c>
      <c r="C1710" s="487" t="s">
        <v>14</v>
      </c>
      <c r="D1710" s="15" t="s">
        <v>156</v>
      </c>
      <c r="E1710" s="164" t="s">
        <v>1537</v>
      </c>
      <c r="F1710" s="142" t="s">
        <v>155</v>
      </c>
      <c r="G1710" s="145" t="s">
        <v>280</v>
      </c>
      <c r="H1710" s="16">
        <v>200000</v>
      </c>
      <c r="I1710" s="413">
        <v>0</v>
      </c>
      <c r="J1710" s="143">
        <v>0</v>
      </c>
      <c r="L1710" s="191"/>
      <c r="M1710" s="191"/>
    </row>
    <row r="1711" spans="1:14">
      <c r="A1711" s="191" t="s">
        <v>154</v>
      </c>
      <c r="B1711" s="13" t="s">
        <v>15</v>
      </c>
      <c r="C1711" s="487" t="s">
        <v>486</v>
      </c>
      <c r="D1711" s="15" t="s">
        <v>156</v>
      </c>
      <c r="E1711" s="164" t="s">
        <v>1537</v>
      </c>
      <c r="F1711" s="142" t="s">
        <v>155</v>
      </c>
      <c r="G1711" s="145" t="s">
        <v>280</v>
      </c>
      <c r="H1711" s="16">
        <v>750000</v>
      </c>
      <c r="I1711" s="413">
        <v>900000</v>
      </c>
      <c r="J1711" s="143">
        <v>150000</v>
      </c>
      <c r="L1711" s="191"/>
      <c r="M1711" s="191"/>
    </row>
    <row r="1712" spans="1:14">
      <c r="A1712" s="191" t="s">
        <v>154</v>
      </c>
      <c r="B1712" s="13" t="s">
        <v>17</v>
      </c>
      <c r="C1712" s="487" t="s">
        <v>18</v>
      </c>
      <c r="D1712" s="15" t="s">
        <v>156</v>
      </c>
      <c r="E1712" s="164" t="s">
        <v>1537</v>
      </c>
      <c r="F1712" s="142" t="s">
        <v>155</v>
      </c>
      <c r="G1712" s="145" t="s">
        <v>280</v>
      </c>
      <c r="H1712" s="16">
        <v>800000</v>
      </c>
      <c r="I1712" s="413">
        <v>1000000</v>
      </c>
      <c r="L1712" s="191"/>
      <c r="M1712" s="191"/>
    </row>
    <row r="1713" spans="1:14">
      <c r="A1713" s="191" t="s">
        <v>154</v>
      </c>
      <c r="B1713" s="13" t="s">
        <v>19</v>
      </c>
      <c r="C1713" s="487" t="s">
        <v>20</v>
      </c>
      <c r="D1713" s="15" t="s">
        <v>156</v>
      </c>
      <c r="E1713" s="164" t="s">
        <v>1537</v>
      </c>
      <c r="F1713" s="142" t="s">
        <v>155</v>
      </c>
      <c r="G1713" s="145" t="s">
        <v>280</v>
      </c>
      <c r="H1713" s="16">
        <v>50000</v>
      </c>
      <c r="I1713" s="413">
        <v>60000</v>
      </c>
      <c r="J1713" s="143">
        <v>45000</v>
      </c>
      <c r="L1713" s="191"/>
      <c r="M1713" s="191"/>
    </row>
    <row r="1714" spans="1:14">
      <c r="A1714" s="191" t="s">
        <v>154</v>
      </c>
      <c r="B1714" s="13" t="s">
        <v>37</v>
      </c>
      <c r="C1714" s="487" t="s">
        <v>38</v>
      </c>
      <c r="D1714" s="15" t="s">
        <v>156</v>
      </c>
      <c r="E1714" s="164" t="s">
        <v>1537</v>
      </c>
      <c r="F1714" s="142" t="s">
        <v>155</v>
      </c>
      <c r="G1714" s="145" t="s">
        <v>280</v>
      </c>
      <c r="H1714" s="16">
        <v>300000</v>
      </c>
      <c r="I1714" s="413">
        <v>380000</v>
      </c>
      <c r="J1714" s="143">
        <v>285000</v>
      </c>
      <c r="L1714" s="191"/>
      <c r="M1714" s="191"/>
    </row>
    <row r="1715" spans="1:14">
      <c r="A1715" s="191" t="s">
        <v>154</v>
      </c>
      <c r="B1715" s="13" t="s">
        <v>84</v>
      </c>
      <c r="C1715" s="487" t="s">
        <v>1153</v>
      </c>
      <c r="D1715" s="15" t="s">
        <v>156</v>
      </c>
      <c r="E1715" s="164" t="s">
        <v>1537</v>
      </c>
      <c r="F1715" s="142" t="s">
        <v>155</v>
      </c>
      <c r="G1715" s="145" t="s">
        <v>280</v>
      </c>
      <c r="H1715" s="16">
        <v>0</v>
      </c>
      <c r="I1715" s="413">
        <v>2570000</v>
      </c>
      <c r="J1715" s="143">
        <v>0</v>
      </c>
      <c r="L1715" s="191"/>
      <c r="M1715" s="191"/>
    </row>
    <row r="1716" spans="1:14">
      <c r="A1716" s="191" t="s">
        <v>154</v>
      </c>
      <c r="B1716" s="13" t="s">
        <v>240</v>
      </c>
      <c r="C1716" s="486" t="s">
        <v>332</v>
      </c>
      <c r="G1716" s="145"/>
      <c r="H1716" s="25">
        <f>SUM(H1702:H1715)</f>
        <v>7370000</v>
      </c>
      <c r="I1716" s="414">
        <f>SUM(I1702:I1715)</f>
        <v>7370000</v>
      </c>
      <c r="J1716" s="25">
        <f>SUM(J1702:J1715)</f>
        <v>1800000</v>
      </c>
      <c r="K1716" s="152"/>
      <c r="L1716" s="191"/>
      <c r="M1716" s="191"/>
    </row>
    <row r="1717" spans="1:14">
      <c r="A1717" s="191" t="s">
        <v>151</v>
      </c>
      <c r="B1717" s="13" t="s">
        <v>240</v>
      </c>
      <c r="C1717" s="485" t="s">
        <v>153</v>
      </c>
      <c r="G1717" s="145"/>
      <c r="L1717" s="191"/>
      <c r="M1717" s="191"/>
    </row>
    <row r="1718" spans="1:14">
      <c r="A1718" s="191" t="s">
        <v>151</v>
      </c>
      <c r="B1718" s="13" t="s">
        <v>25</v>
      </c>
      <c r="C1718" s="487" t="s">
        <v>60</v>
      </c>
      <c r="D1718" s="15" t="s">
        <v>152</v>
      </c>
      <c r="E1718" s="164" t="s">
        <v>1537</v>
      </c>
      <c r="F1718" s="142" t="s">
        <v>27</v>
      </c>
      <c r="G1718" s="145" t="s">
        <v>280</v>
      </c>
      <c r="H1718" s="16">
        <v>300000</v>
      </c>
      <c r="I1718" s="413">
        <v>305000</v>
      </c>
      <c r="J1718" s="143">
        <v>228750</v>
      </c>
      <c r="L1718" s="191"/>
      <c r="M1718" s="191"/>
    </row>
    <row r="1719" spans="1:14">
      <c r="A1719" s="191" t="s">
        <v>151</v>
      </c>
      <c r="B1719" s="13" t="s">
        <v>3</v>
      </c>
      <c r="C1719" s="487" t="s">
        <v>4</v>
      </c>
      <c r="D1719" s="15" t="s">
        <v>152</v>
      </c>
      <c r="E1719" s="164" t="s">
        <v>1537</v>
      </c>
      <c r="F1719" s="142" t="s">
        <v>27</v>
      </c>
      <c r="G1719" s="145" t="s">
        <v>280</v>
      </c>
      <c r="H1719" s="16">
        <v>375000</v>
      </c>
      <c r="I1719" s="413">
        <v>375000</v>
      </c>
      <c r="J1719" s="143">
        <v>281250</v>
      </c>
      <c r="L1719" s="191"/>
      <c r="M1719" s="191"/>
    </row>
    <row r="1720" spans="1:14">
      <c r="A1720" s="191" t="s">
        <v>151</v>
      </c>
      <c r="B1720" s="13" t="s">
        <v>32</v>
      </c>
      <c r="C1720" s="487" t="s">
        <v>33</v>
      </c>
      <c r="D1720" s="15" t="s">
        <v>152</v>
      </c>
      <c r="E1720" s="164" t="s">
        <v>1537</v>
      </c>
      <c r="F1720" s="142" t="s">
        <v>27</v>
      </c>
      <c r="G1720" s="145" t="s">
        <v>280</v>
      </c>
      <c r="H1720" s="16">
        <v>100000</v>
      </c>
      <c r="I1720" s="413">
        <v>100000</v>
      </c>
      <c r="J1720" s="143">
        <v>75000</v>
      </c>
      <c r="L1720" s="191"/>
      <c r="M1720" s="191"/>
    </row>
    <row r="1721" spans="1:14">
      <c r="A1721" s="191" t="s">
        <v>151</v>
      </c>
      <c r="B1721" s="13" t="s">
        <v>63</v>
      </c>
      <c r="C1721" s="487" t="s">
        <v>78</v>
      </c>
      <c r="D1721" s="15" t="s">
        <v>152</v>
      </c>
      <c r="E1721" s="164" t="s">
        <v>1537</v>
      </c>
      <c r="F1721" s="142" t="s">
        <v>27</v>
      </c>
      <c r="G1721" s="145" t="s">
        <v>280</v>
      </c>
      <c r="H1721" s="16">
        <v>150000</v>
      </c>
      <c r="I1721" s="413">
        <v>150000</v>
      </c>
      <c r="J1721" s="143">
        <v>112500</v>
      </c>
      <c r="L1721" s="191"/>
      <c r="M1721" s="191"/>
    </row>
    <row r="1722" spans="1:14">
      <c r="A1722" s="191" t="s">
        <v>151</v>
      </c>
      <c r="B1722" s="13" t="s">
        <v>11</v>
      </c>
      <c r="C1722" s="487" t="s">
        <v>12</v>
      </c>
      <c r="D1722" s="15" t="s">
        <v>152</v>
      </c>
      <c r="E1722" s="164" t="s">
        <v>1537</v>
      </c>
      <c r="F1722" s="142" t="s">
        <v>27</v>
      </c>
      <c r="G1722" s="145" t="s">
        <v>280</v>
      </c>
      <c r="H1722" s="16">
        <v>3000000</v>
      </c>
      <c r="I1722" s="413">
        <v>3000000</v>
      </c>
      <c r="L1722" s="191"/>
      <c r="M1722" s="191"/>
    </row>
    <row r="1723" spans="1:14">
      <c r="A1723" s="191" t="s">
        <v>151</v>
      </c>
      <c r="B1723" s="13" t="s">
        <v>13</v>
      </c>
      <c r="C1723" s="487" t="s">
        <v>14</v>
      </c>
      <c r="D1723" s="15" t="s">
        <v>152</v>
      </c>
      <c r="E1723" s="164" t="s">
        <v>1537</v>
      </c>
      <c r="F1723" s="142" t="s">
        <v>27</v>
      </c>
      <c r="G1723" s="145" t="s">
        <v>280</v>
      </c>
      <c r="H1723" s="16">
        <v>2000000</v>
      </c>
      <c r="I1723" s="413">
        <v>2000000</v>
      </c>
      <c r="L1723" s="191"/>
      <c r="M1723" s="191"/>
    </row>
    <row r="1724" spans="1:14">
      <c r="A1724" s="191" t="s">
        <v>151</v>
      </c>
      <c r="B1724" s="13" t="s">
        <v>132</v>
      </c>
      <c r="C1724" s="487" t="s">
        <v>133</v>
      </c>
      <c r="D1724" s="15" t="s">
        <v>152</v>
      </c>
      <c r="E1724" s="164" t="s">
        <v>1537</v>
      </c>
      <c r="F1724" s="142" t="s">
        <v>27</v>
      </c>
      <c r="G1724" s="145" t="s">
        <v>280</v>
      </c>
      <c r="H1724" s="16">
        <v>150000</v>
      </c>
      <c r="I1724" s="413">
        <v>150000</v>
      </c>
      <c r="J1724" s="143">
        <v>112500</v>
      </c>
      <c r="L1724" s="191"/>
      <c r="M1724" s="191"/>
    </row>
    <row r="1725" spans="1:14">
      <c r="A1725" s="191" t="s">
        <v>151</v>
      </c>
      <c r="B1725" s="13" t="s">
        <v>17</v>
      </c>
      <c r="C1725" s="487" t="s">
        <v>18</v>
      </c>
      <c r="D1725" s="15" t="s">
        <v>152</v>
      </c>
      <c r="E1725" s="164" t="s">
        <v>1537</v>
      </c>
      <c r="F1725" s="142" t="s">
        <v>27</v>
      </c>
      <c r="G1725" s="145" t="s">
        <v>280</v>
      </c>
      <c r="H1725" s="16">
        <v>20000</v>
      </c>
      <c r="I1725" s="413">
        <v>20000</v>
      </c>
      <c r="J1725" s="143">
        <v>15000</v>
      </c>
      <c r="L1725" s="191"/>
      <c r="M1725" s="191"/>
    </row>
    <row r="1726" spans="1:14">
      <c r="A1726" s="191" t="s">
        <v>151</v>
      </c>
      <c r="B1726" s="13" t="s">
        <v>19</v>
      </c>
      <c r="C1726" s="487" t="s">
        <v>20</v>
      </c>
      <c r="D1726" s="15" t="s">
        <v>152</v>
      </c>
      <c r="E1726" s="164" t="s">
        <v>1537</v>
      </c>
      <c r="F1726" s="142" t="s">
        <v>27</v>
      </c>
      <c r="G1726" s="145" t="s">
        <v>280</v>
      </c>
      <c r="H1726" s="16">
        <v>5000</v>
      </c>
      <c r="I1726" s="413">
        <v>0</v>
      </c>
      <c r="J1726" s="143">
        <v>75000</v>
      </c>
      <c r="L1726" s="191"/>
      <c r="M1726" s="191"/>
    </row>
    <row r="1727" spans="1:14">
      <c r="A1727" s="191" t="s">
        <v>151</v>
      </c>
      <c r="B1727" s="13" t="s">
        <v>37</v>
      </c>
      <c r="C1727" s="487" t="s">
        <v>38</v>
      </c>
      <c r="D1727" s="15" t="s">
        <v>152</v>
      </c>
      <c r="E1727" s="164" t="s">
        <v>1537</v>
      </c>
      <c r="F1727" s="142" t="s">
        <v>27</v>
      </c>
      <c r="G1727" s="145" t="s">
        <v>280</v>
      </c>
      <c r="H1727" s="16">
        <v>100000</v>
      </c>
      <c r="I1727" s="413">
        <v>100000</v>
      </c>
      <c r="J1727" s="143">
        <v>75000</v>
      </c>
      <c r="L1727" s="191"/>
      <c r="M1727" s="191"/>
    </row>
    <row r="1728" spans="1:14" s="14" customFormat="1">
      <c r="A1728" s="191" t="s">
        <v>151</v>
      </c>
      <c r="B1728" s="13" t="s">
        <v>240</v>
      </c>
      <c r="C1728" s="486" t="s">
        <v>332</v>
      </c>
      <c r="D1728" s="15"/>
      <c r="E1728" s="44"/>
      <c r="F1728" s="142"/>
      <c r="G1728" s="145"/>
      <c r="H1728" s="25">
        <f>SUM(H1718:H1727)</f>
        <v>6200000</v>
      </c>
      <c r="I1728" s="414">
        <f>SUM(I1718:I1727)</f>
        <v>6200000</v>
      </c>
      <c r="J1728" s="146">
        <f>SUM(J1718:J1727)</f>
        <v>975000</v>
      </c>
      <c r="K1728" s="152"/>
      <c r="L1728" s="191"/>
      <c r="M1728" s="191"/>
      <c r="N1728" s="13"/>
    </row>
    <row r="1729" spans="1:14">
      <c r="A1729" s="191" t="s">
        <v>769</v>
      </c>
      <c r="B1729" s="13" t="s">
        <v>240</v>
      </c>
      <c r="C1729" s="485" t="s">
        <v>232</v>
      </c>
      <c r="G1729" s="145"/>
      <c r="L1729" s="191"/>
      <c r="M1729" s="191"/>
    </row>
    <row r="1730" spans="1:14">
      <c r="A1730" s="191" t="s">
        <v>769</v>
      </c>
      <c r="B1730" s="13" t="s">
        <v>24</v>
      </c>
      <c r="C1730" s="486" t="s">
        <v>306</v>
      </c>
      <c r="D1730" s="119" t="s">
        <v>1</v>
      </c>
      <c r="E1730" s="164" t="s">
        <v>1537</v>
      </c>
      <c r="F1730" s="142" t="s">
        <v>27</v>
      </c>
      <c r="G1730" s="145" t="s">
        <v>280</v>
      </c>
      <c r="H1730" s="25">
        <v>330862870</v>
      </c>
      <c r="I1730" s="414">
        <v>297799000</v>
      </c>
      <c r="J1730" s="146">
        <v>215471183</v>
      </c>
      <c r="L1730" s="191"/>
      <c r="M1730" s="191"/>
    </row>
    <row r="1731" spans="1:14" s="14" customFormat="1">
      <c r="A1731" s="191" t="s">
        <v>769</v>
      </c>
      <c r="B1731" s="13" t="s">
        <v>25</v>
      </c>
      <c r="C1731" s="487" t="s">
        <v>60</v>
      </c>
      <c r="D1731" s="15" t="s">
        <v>231</v>
      </c>
      <c r="E1731" s="164" t="s">
        <v>1537</v>
      </c>
      <c r="F1731" s="142" t="s">
        <v>27</v>
      </c>
      <c r="G1731" s="145" t="s">
        <v>280</v>
      </c>
      <c r="H1731" s="16">
        <v>400000</v>
      </c>
      <c r="I1731" s="413">
        <v>400000</v>
      </c>
      <c r="J1731" s="143">
        <v>200000</v>
      </c>
      <c r="K1731" s="144"/>
      <c r="L1731" s="191"/>
      <c r="M1731" s="191"/>
      <c r="N1731" s="13"/>
    </row>
    <row r="1732" spans="1:14">
      <c r="A1732" s="191" t="s">
        <v>769</v>
      </c>
      <c r="B1732" s="13" t="s">
        <v>3</v>
      </c>
      <c r="C1732" s="487" t="s">
        <v>4</v>
      </c>
      <c r="D1732" s="15" t="s">
        <v>231</v>
      </c>
      <c r="E1732" s="164" t="s">
        <v>1537</v>
      </c>
      <c r="F1732" s="142" t="s">
        <v>27</v>
      </c>
      <c r="G1732" s="145" t="s">
        <v>280</v>
      </c>
      <c r="H1732" s="16">
        <v>995000</v>
      </c>
      <c r="I1732" s="413">
        <v>995000</v>
      </c>
      <c r="J1732" s="143">
        <v>500000</v>
      </c>
      <c r="L1732" s="191"/>
      <c r="M1732" s="191"/>
    </row>
    <row r="1733" spans="1:14">
      <c r="A1733" s="191" t="s">
        <v>769</v>
      </c>
      <c r="B1733" s="13" t="s">
        <v>111</v>
      </c>
      <c r="C1733" s="487" t="s">
        <v>112</v>
      </c>
      <c r="D1733" s="15" t="s">
        <v>231</v>
      </c>
      <c r="E1733" s="164" t="s">
        <v>1537</v>
      </c>
      <c r="F1733" s="142" t="s">
        <v>27</v>
      </c>
      <c r="G1733" s="145" t="s">
        <v>280</v>
      </c>
      <c r="H1733" s="16">
        <v>3500000</v>
      </c>
      <c r="I1733" s="413">
        <v>3500000</v>
      </c>
      <c r="L1733" s="191"/>
      <c r="M1733" s="191"/>
    </row>
    <row r="1734" spans="1:14">
      <c r="A1734" s="191" t="s">
        <v>769</v>
      </c>
      <c r="B1734" s="13" t="s">
        <v>146</v>
      </c>
      <c r="C1734" s="487" t="s">
        <v>147</v>
      </c>
      <c r="D1734" s="15" t="s">
        <v>231</v>
      </c>
      <c r="E1734" s="164" t="s">
        <v>1537</v>
      </c>
      <c r="F1734" s="142" t="s">
        <v>27</v>
      </c>
      <c r="G1734" s="145" t="s">
        <v>280</v>
      </c>
      <c r="H1734" s="16">
        <v>115000</v>
      </c>
      <c r="I1734" s="413">
        <v>115000</v>
      </c>
      <c r="J1734" s="143">
        <v>86250</v>
      </c>
      <c r="L1734" s="191"/>
      <c r="M1734" s="191"/>
    </row>
    <row r="1735" spans="1:14">
      <c r="A1735" s="191" t="s">
        <v>769</v>
      </c>
      <c r="B1735" s="13" t="s">
        <v>5</v>
      </c>
      <c r="C1735" s="487" t="s">
        <v>6</v>
      </c>
      <c r="D1735" s="15" t="s">
        <v>231</v>
      </c>
      <c r="E1735" s="164" t="s">
        <v>1537</v>
      </c>
      <c r="F1735" s="142" t="s">
        <v>27</v>
      </c>
      <c r="G1735" s="145" t="s">
        <v>280</v>
      </c>
      <c r="H1735" s="16">
        <v>50000</v>
      </c>
      <c r="I1735" s="413">
        <v>50000</v>
      </c>
      <c r="J1735" s="143">
        <v>37500</v>
      </c>
      <c r="L1735" s="191"/>
      <c r="M1735" s="191"/>
    </row>
    <row r="1736" spans="1:14">
      <c r="A1736" s="191" t="s">
        <v>769</v>
      </c>
      <c r="B1736" s="13" t="s">
        <v>32</v>
      </c>
      <c r="C1736" s="487" t="s">
        <v>33</v>
      </c>
      <c r="D1736" s="15" t="s">
        <v>231</v>
      </c>
      <c r="E1736" s="164" t="s">
        <v>1537</v>
      </c>
      <c r="F1736" s="142" t="s">
        <v>27</v>
      </c>
      <c r="G1736" s="145" t="s">
        <v>280</v>
      </c>
      <c r="H1736" s="16">
        <v>3150000</v>
      </c>
      <c r="I1736" s="413">
        <v>3150000</v>
      </c>
      <c r="J1736" s="143">
        <v>132500</v>
      </c>
      <c r="L1736" s="191"/>
      <c r="M1736" s="191"/>
    </row>
    <row r="1737" spans="1:14">
      <c r="A1737" s="191" t="s">
        <v>769</v>
      </c>
      <c r="B1737" s="13" t="s">
        <v>9</v>
      </c>
      <c r="C1737" s="487" t="s">
        <v>10</v>
      </c>
      <c r="D1737" s="15" t="s">
        <v>231</v>
      </c>
      <c r="E1737" s="164" t="s">
        <v>1537</v>
      </c>
      <c r="F1737" s="142" t="s">
        <v>27</v>
      </c>
      <c r="G1737" s="145" t="s">
        <v>280</v>
      </c>
      <c r="H1737" s="16">
        <v>150000</v>
      </c>
      <c r="I1737" s="413">
        <v>150000</v>
      </c>
      <c r="J1737" s="143">
        <v>112500</v>
      </c>
      <c r="L1737" s="191"/>
      <c r="M1737" s="191"/>
    </row>
    <row r="1738" spans="1:14">
      <c r="A1738" s="191" t="s">
        <v>769</v>
      </c>
      <c r="B1738" s="13" t="s">
        <v>11</v>
      </c>
      <c r="C1738" s="487" t="s">
        <v>12</v>
      </c>
      <c r="D1738" s="15" t="s">
        <v>231</v>
      </c>
      <c r="E1738" s="164" t="s">
        <v>1537</v>
      </c>
      <c r="F1738" s="142" t="s">
        <v>27</v>
      </c>
      <c r="G1738" s="145" t="s">
        <v>280</v>
      </c>
      <c r="H1738" s="16">
        <v>60225000</v>
      </c>
      <c r="I1738" s="413">
        <v>90225000</v>
      </c>
      <c r="J1738" s="143">
        <v>40500000</v>
      </c>
      <c r="L1738" s="191"/>
      <c r="M1738" s="191"/>
    </row>
    <row r="1739" spans="1:14">
      <c r="A1739" s="191" t="s">
        <v>769</v>
      </c>
      <c r="B1739" s="13" t="s">
        <v>132</v>
      </c>
      <c r="C1739" s="487" t="s">
        <v>133</v>
      </c>
      <c r="D1739" s="15" t="s">
        <v>231</v>
      </c>
      <c r="E1739" s="164" t="s">
        <v>1537</v>
      </c>
      <c r="F1739" s="142" t="s">
        <v>27</v>
      </c>
      <c r="G1739" s="145" t="s">
        <v>280</v>
      </c>
      <c r="H1739" s="16">
        <v>220000</v>
      </c>
      <c r="I1739" s="413">
        <v>220000</v>
      </c>
      <c r="J1739" s="143">
        <v>165000</v>
      </c>
      <c r="L1739" s="191"/>
      <c r="M1739" s="191"/>
    </row>
    <row r="1740" spans="1:14">
      <c r="A1740" s="191" t="s">
        <v>769</v>
      </c>
      <c r="B1740" s="13" t="s">
        <v>35</v>
      </c>
      <c r="C1740" s="487" t="s">
        <v>36</v>
      </c>
      <c r="D1740" s="15" t="s">
        <v>231</v>
      </c>
      <c r="E1740" s="164" t="s">
        <v>1537</v>
      </c>
      <c r="F1740" s="142" t="s">
        <v>27</v>
      </c>
      <c r="G1740" s="145" t="s">
        <v>280</v>
      </c>
      <c r="H1740" s="16">
        <v>240000</v>
      </c>
      <c r="I1740" s="413">
        <v>240000</v>
      </c>
      <c r="J1740" s="143">
        <v>150000</v>
      </c>
      <c r="L1740" s="191"/>
      <c r="M1740" s="191"/>
    </row>
    <row r="1741" spans="1:14">
      <c r="A1741" s="191" t="s">
        <v>769</v>
      </c>
      <c r="B1741" s="13" t="s">
        <v>17</v>
      </c>
      <c r="C1741" s="487" t="s">
        <v>18</v>
      </c>
      <c r="D1741" s="15" t="s">
        <v>231</v>
      </c>
      <c r="E1741" s="164" t="s">
        <v>1537</v>
      </c>
      <c r="F1741" s="142" t="s">
        <v>27</v>
      </c>
      <c r="G1741" s="145" t="s">
        <v>280</v>
      </c>
      <c r="H1741" s="16">
        <v>380000</v>
      </c>
      <c r="I1741" s="413">
        <v>380000</v>
      </c>
      <c r="J1741" s="143">
        <v>210000</v>
      </c>
      <c r="L1741" s="191"/>
      <c r="M1741" s="191"/>
    </row>
    <row r="1742" spans="1:14">
      <c r="A1742" s="191" t="s">
        <v>769</v>
      </c>
      <c r="B1742" s="13" t="s">
        <v>19</v>
      </c>
      <c r="C1742" s="487" t="s">
        <v>20</v>
      </c>
      <c r="D1742" s="15" t="s">
        <v>231</v>
      </c>
      <c r="E1742" s="164" t="s">
        <v>1537</v>
      </c>
      <c r="F1742" s="142" t="s">
        <v>27</v>
      </c>
      <c r="G1742" s="145" t="s">
        <v>280</v>
      </c>
      <c r="H1742" s="16">
        <v>25000</v>
      </c>
      <c r="I1742" s="413">
        <v>25000</v>
      </c>
      <c r="J1742" s="143">
        <v>18750</v>
      </c>
      <c r="L1742" s="191"/>
      <c r="M1742" s="191"/>
    </row>
    <row r="1743" spans="1:14">
      <c r="A1743" s="191" t="s">
        <v>769</v>
      </c>
      <c r="B1743" s="13" t="s">
        <v>37</v>
      </c>
      <c r="C1743" s="487" t="s">
        <v>38</v>
      </c>
      <c r="D1743" s="15" t="s">
        <v>231</v>
      </c>
      <c r="E1743" s="164" t="s">
        <v>1537</v>
      </c>
      <c r="F1743" s="142" t="s">
        <v>27</v>
      </c>
      <c r="G1743" s="145" t="s">
        <v>280</v>
      </c>
      <c r="H1743" s="16">
        <v>250000</v>
      </c>
      <c r="I1743" s="413">
        <v>250000</v>
      </c>
      <c r="J1743" s="143">
        <v>187500</v>
      </c>
      <c r="L1743" s="191"/>
      <c r="M1743" s="191"/>
    </row>
    <row r="1744" spans="1:14">
      <c r="A1744" s="191" t="s">
        <v>769</v>
      </c>
      <c r="B1744" s="13" t="s">
        <v>104</v>
      </c>
      <c r="C1744" s="487" t="s">
        <v>105</v>
      </c>
      <c r="D1744" s="15" t="s">
        <v>231</v>
      </c>
      <c r="E1744" s="164" t="s">
        <v>1537</v>
      </c>
      <c r="F1744" s="142" t="s">
        <v>27</v>
      </c>
      <c r="G1744" s="145" t="s">
        <v>280</v>
      </c>
      <c r="H1744" s="16">
        <v>300000</v>
      </c>
      <c r="I1744" s="413">
        <v>300000</v>
      </c>
      <c r="J1744" s="143">
        <v>225000</v>
      </c>
      <c r="L1744" s="191"/>
      <c r="M1744" s="191"/>
    </row>
    <row r="1745" spans="1:14">
      <c r="A1745" s="191" t="s">
        <v>769</v>
      </c>
      <c r="B1745" s="13" t="s">
        <v>240</v>
      </c>
      <c r="C1745" s="486" t="s">
        <v>332</v>
      </c>
      <c r="D1745" s="473"/>
      <c r="E1745" s="148"/>
      <c r="F1745" s="151"/>
      <c r="G1745" s="145"/>
      <c r="H1745" s="25">
        <f>SUM(H1731:H1744)</f>
        <v>70000000</v>
      </c>
      <c r="I1745" s="414">
        <f>SUM(I1731:I1744)</f>
        <v>100000000</v>
      </c>
      <c r="J1745" s="146">
        <f>SUM(J1731:J1744)</f>
        <v>42525000</v>
      </c>
      <c r="K1745" s="152"/>
      <c r="L1745" s="191"/>
      <c r="M1745" s="191"/>
    </row>
    <row r="1746" spans="1:14">
      <c r="A1746" s="191" t="s">
        <v>755</v>
      </c>
      <c r="B1746" s="13" t="s">
        <v>240</v>
      </c>
      <c r="C1746" s="485" t="s">
        <v>789</v>
      </c>
      <c r="D1746" s="473"/>
      <c r="E1746" s="148"/>
      <c r="F1746" s="149"/>
      <c r="G1746" s="145"/>
      <c r="H1746" s="25"/>
      <c r="I1746" s="414"/>
      <c r="J1746" s="146"/>
      <c r="L1746" s="191"/>
      <c r="M1746" s="191"/>
    </row>
    <row r="1747" spans="1:14">
      <c r="A1747" s="191" t="s">
        <v>755</v>
      </c>
      <c r="B1747" s="13" t="s">
        <v>24</v>
      </c>
      <c r="C1747" s="486" t="s">
        <v>306</v>
      </c>
      <c r="D1747" s="119" t="s">
        <v>1</v>
      </c>
      <c r="E1747" s="164" t="s">
        <v>1537</v>
      </c>
      <c r="F1747" s="142" t="s">
        <v>27</v>
      </c>
      <c r="G1747" s="145" t="s">
        <v>280</v>
      </c>
      <c r="H1747" s="25">
        <v>73069190</v>
      </c>
      <c r="I1747" s="414">
        <v>64663000</v>
      </c>
      <c r="J1747" s="146">
        <v>39894224</v>
      </c>
      <c r="L1747" s="191"/>
      <c r="M1747" s="191"/>
    </row>
    <row r="1748" spans="1:14">
      <c r="A1748" s="191" t="s">
        <v>755</v>
      </c>
      <c r="B1748" s="13" t="s">
        <v>2</v>
      </c>
      <c r="C1748" s="487" t="s">
        <v>62</v>
      </c>
      <c r="D1748" s="119" t="s">
        <v>16</v>
      </c>
      <c r="E1748" s="164" t="s">
        <v>1537</v>
      </c>
      <c r="F1748" s="142" t="s">
        <v>376</v>
      </c>
      <c r="G1748" s="145" t="s">
        <v>280</v>
      </c>
      <c r="H1748" s="16">
        <v>1700000</v>
      </c>
      <c r="I1748" s="413">
        <v>2250000</v>
      </c>
      <c r="J1748" s="143">
        <v>2655000</v>
      </c>
      <c r="L1748" s="191"/>
      <c r="M1748" s="191"/>
    </row>
    <row r="1749" spans="1:14">
      <c r="A1749" s="191" t="s">
        <v>755</v>
      </c>
      <c r="B1749" s="13" t="s">
        <v>281</v>
      </c>
      <c r="C1749" s="487" t="s">
        <v>282</v>
      </c>
      <c r="D1749" s="119" t="s">
        <v>16</v>
      </c>
      <c r="E1749" s="164" t="s">
        <v>1537</v>
      </c>
      <c r="F1749" s="142" t="s">
        <v>376</v>
      </c>
      <c r="G1749" s="145" t="s">
        <v>280</v>
      </c>
      <c r="H1749" s="16">
        <v>2500000</v>
      </c>
      <c r="I1749" s="426">
        <v>3540000</v>
      </c>
      <c r="J1749" s="143">
        <v>1687500</v>
      </c>
      <c r="L1749" s="191"/>
      <c r="M1749" s="191"/>
    </row>
    <row r="1750" spans="1:14">
      <c r="A1750" s="191" t="s">
        <v>755</v>
      </c>
      <c r="B1750" s="13" t="s">
        <v>3</v>
      </c>
      <c r="C1750" s="487" t="s">
        <v>4</v>
      </c>
      <c r="D1750" s="119" t="s">
        <v>16</v>
      </c>
      <c r="E1750" s="164" t="s">
        <v>1537</v>
      </c>
      <c r="F1750" s="142" t="s">
        <v>376</v>
      </c>
      <c r="G1750" s="145" t="s">
        <v>280</v>
      </c>
      <c r="H1750" s="16">
        <v>1800000</v>
      </c>
      <c r="I1750" s="413">
        <v>2700000</v>
      </c>
      <c r="J1750" s="143">
        <v>2025000</v>
      </c>
      <c r="L1750" s="191"/>
      <c r="M1750" s="191"/>
    </row>
    <row r="1751" spans="1:14" s="14" customFormat="1">
      <c r="A1751" s="191" t="s">
        <v>755</v>
      </c>
      <c r="B1751" s="13" t="s">
        <v>88</v>
      </c>
      <c r="C1751" s="488" t="s">
        <v>89</v>
      </c>
      <c r="D1751" s="119" t="s">
        <v>16</v>
      </c>
      <c r="E1751" s="164" t="s">
        <v>1537</v>
      </c>
      <c r="F1751" s="142" t="s">
        <v>376</v>
      </c>
      <c r="G1751" s="145" t="s">
        <v>280</v>
      </c>
      <c r="H1751" s="157">
        <v>20000</v>
      </c>
      <c r="I1751" s="420">
        <v>40000</v>
      </c>
      <c r="J1751" s="158">
        <v>30000</v>
      </c>
      <c r="K1751" s="144"/>
      <c r="L1751" s="191"/>
      <c r="M1751" s="191"/>
      <c r="N1751" s="13"/>
    </row>
    <row r="1752" spans="1:14">
      <c r="A1752" s="191" t="s">
        <v>755</v>
      </c>
      <c r="B1752" s="13" t="s">
        <v>7</v>
      </c>
      <c r="C1752" s="487" t="s">
        <v>8</v>
      </c>
      <c r="D1752" s="119" t="s">
        <v>16</v>
      </c>
      <c r="E1752" s="164" t="s">
        <v>1537</v>
      </c>
      <c r="F1752" s="142" t="s">
        <v>376</v>
      </c>
      <c r="G1752" s="145" t="s">
        <v>280</v>
      </c>
      <c r="H1752" s="16">
        <v>800000</v>
      </c>
      <c r="I1752" s="413">
        <v>200000</v>
      </c>
      <c r="J1752" s="143">
        <v>375000</v>
      </c>
      <c r="L1752" s="191"/>
      <c r="M1752" s="191"/>
    </row>
    <row r="1753" spans="1:14">
      <c r="A1753" s="191" t="s">
        <v>755</v>
      </c>
      <c r="B1753" s="13" t="s">
        <v>34</v>
      </c>
      <c r="C1753" s="487" t="s">
        <v>823</v>
      </c>
      <c r="D1753" s="119" t="s">
        <v>16</v>
      </c>
      <c r="E1753" s="164" t="s">
        <v>1537</v>
      </c>
      <c r="F1753" s="142" t="s">
        <v>376</v>
      </c>
      <c r="G1753" s="145" t="s">
        <v>280</v>
      </c>
      <c r="H1753" s="16">
        <v>1200000</v>
      </c>
      <c r="I1753" s="413">
        <v>800000</v>
      </c>
      <c r="J1753" s="143">
        <v>150000</v>
      </c>
      <c r="K1753" s="154"/>
      <c r="L1753" s="191"/>
      <c r="M1753" s="191"/>
    </row>
    <row r="1754" spans="1:14">
      <c r="A1754" s="191" t="s">
        <v>755</v>
      </c>
      <c r="B1754" s="13" t="s">
        <v>11</v>
      </c>
      <c r="C1754" s="487" t="s">
        <v>12</v>
      </c>
      <c r="D1754" s="119" t="s">
        <v>16</v>
      </c>
      <c r="E1754" s="164" t="s">
        <v>1537</v>
      </c>
      <c r="F1754" s="142" t="s">
        <v>376</v>
      </c>
      <c r="G1754" s="145" t="s">
        <v>280</v>
      </c>
      <c r="H1754" s="16">
        <v>1000000</v>
      </c>
      <c r="I1754" s="413">
        <v>500000</v>
      </c>
      <c r="J1754" s="143">
        <v>600000</v>
      </c>
      <c r="K1754" s="152"/>
      <c r="L1754" s="191"/>
      <c r="M1754" s="191"/>
    </row>
    <row r="1755" spans="1:14">
      <c r="A1755" s="191" t="s">
        <v>755</v>
      </c>
      <c r="B1755" s="13" t="s">
        <v>15</v>
      </c>
      <c r="C1755" s="487" t="s">
        <v>486</v>
      </c>
      <c r="D1755" s="119" t="s">
        <v>16</v>
      </c>
      <c r="E1755" s="164" t="s">
        <v>1537</v>
      </c>
      <c r="F1755" s="142" t="s">
        <v>376</v>
      </c>
      <c r="G1755" s="145" t="s">
        <v>280</v>
      </c>
      <c r="H1755" s="16">
        <v>700000</v>
      </c>
      <c r="I1755" s="413">
        <v>400000</v>
      </c>
      <c r="J1755" s="143">
        <v>300000</v>
      </c>
      <c r="L1755" s="191"/>
      <c r="M1755" s="191"/>
    </row>
    <row r="1756" spans="1:14">
      <c r="A1756" s="191" t="s">
        <v>755</v>
      </c>
      <c r="B1756" s="13" t="s">
        <v>17</v>
      </c>
      <c r="C1756" s="487" t="s">
        <v>18</v>
      </c>
      <c r="D1756" s="119" t="s">
        <v>16</v>
      </c>
      <c r="E1756" s="164" t="s">
        <v>1537</v>
      </c>
      <c r="F1756" s="142" t="s">
        <v>376</v>
      </c>
      <c r="G1756" s="145" t="s">
        <v>280</v>
      </c>
      <c r="H1756" s="16">
        <v>20000</v>
      </c>
      <c r="I1756" s="413">
        <v>0</v>
      </c>
      <c r="J1756" s="143">
        <v>0</v>
      </c>
      <c r="L1756" s="191"/>
      <c r="M1756" s="191"/>
    </row>
    <row r="1757" spans="1:14">
      <c r="A1757" s="191" t="s">
        <v>755</v>
      </c>
      <c r="B1757" s="13" t="s">
        <v>19</v>
      </c>
      <c r="C1757" s="487" t="s">
        <v>20</v>
      </c>
      <c r="D1757" s="119" t="s">
        <v>16</v>
      </c>
      <c r="E1757" s="164" t="s">
        <v>1537</v>
      </c>
      <c r="F1757" s="142" t="s">
        <v>376</v>
      </c>
      <c r="G1757" s="145" t="s">
        <v>280</v>
      </c>
      <c r="H1757" s="16">
        <v>3000</v>
      </c>
      <c r="I1757" s="413">
        <v>10000</v>
      </c>
      <c r="J1757" s="143">
        <v>7500</v>
      </c>
      <c r="K1757" s="13"/>
      <c r="L1757" s="191"/>
      <c r="M1757" s="191"/>
    </row>
    <row r="1758" spans="1:14">
      <c r="A1758" s="191" t="s">
        <v>755</v>
      </c>
      <c r="B1758" s="13" t="s">
        <v>192</v>
      </c>
      <c r="C1758" s="487" t="s">
        <v>193</v>
      </c>
      <c r="D1758" s="119" t="s">
        <v>16</v>
      </c>
      <c r="E1758" s="164" t="s">
        <v>1537</v>
      </c>
      <c r="F1758" s="142" t="s">
        <v>376</v>
      </c>
      <c r="G1758" s="145" t="s">
        <v>280</v>
      </c>
      <c r="H1758" s="16">
        <v>1057000</v>
      </c>
      <c r="I1758" s="413">
        <v>360000</v>
      </c>
      <c r="J1758" s="143">
        <v>270000</v>
      </c>
      <c r="K1758" s="13"/>
      <c r="L1758" s="191"/>
      <c r="M1758" s="191"/>
    </row>
    <row r="1759" spans="1:14">
      <c r="A1759" s="191" t="s">
        <v>755</v>
      </c>
      <c r="B1759" s="13" t="s">
        <v>37</v>
      </c>
      <c r="C1759" s="487" t="s">
        <v>38</v>
      </c>
      <c r="D1759" s="119" t="s">
        <v>16</v>
      </c>
      <c r="E1759" s="164" t="s">
        <v>1537</v>
      </c>
      <c r="F1759" s="142" t="s">
        <v>376</v>
      </c>
      <c r="G1759" s="145" t="s">
        <v>280</v>
      </c>
      <c r="H1759" s="16">
        <v>1200000</v>
      </c>
      <c r="I1759" s="413">
        <v>1200000</v>
      </c>
      <c r="J1759" s="143">
        <v>900000</v>
      </c>
      <c r="K1759" s="13"/>
      <c r="L1759" s="191"/>
      <c r="M1759" s="191"/>
    </row>
    <row r="1760" spans="1:14">
      <c r="A1760" s="191" t="s">
        <v>755</v>
      </c>
      <c r="B1760" s="13" t="s">
        <v>240</v>
      </c>
      <c r="C1760" s="486" t="s">
        <v>332</v>
      </c>
      <c r="G1760" s="145"/>
      <c r="H1760" s="25">
        <f>SUM(H1748:H1759)</f>
        <v>12000000</v>
      </c>
      <c r="I1760" s="414">
        <f>SUM(I1748:I1759)</f>
        <v>12000000</v>
      </c>
      <c r="J1760" s="146">
        <f>SUM(J1748:J1759)</f>
        <v>9000000</v>
      </c>
      <c r="K1760" s="13"/>
      <c r="L1760" s="191"/>
      <c r="M1760" s="191"/>
    </row>
    <row r="1761" spans="1:13">
      <c r="A1761" s="191" t="s">
        <v>832</v>
      </c>
      <c r="B1761" s="13" t="s">
        <v>240</v>
      </c>
      <c r="C1761" s="485" t="s">
        <v>831</v>
      </c>
      <c r="F1761" s="142" t="s">
        <v>240</v>
      </c>
      <c r="G1761" s="142" t="s">
        <v>240</v>
      </c>
      <c r="K1761" s="13"/>
      <c r="L1761" s="191"/>
      <c r="M1761" s="191"/>
    </row>
    <row r="1762" spans="1:13">
      <c r="A1762" s="191" t="s">
        <v>832</v>
      </c>
      <c r="B1762" s="13" t="s">
        <v>24</v>
      </c>
      <c r="C1762" s="486" t="s">
        <v>306</v>
      </c>
      <c r="D1762" s="119" t="s">
        <v>1</v>
      </c>
      <c r="E1762" s="164" t="s">
        <v>1537</v>
      </c>
      <c r="F1762" s="142" t="s">
        <v>27</v>
      </c>
      <c r="G1762" s="145" t="s">
        <v>280</v>
      </c>
      <c r="H1762" s="25">
        <v>263917150</v>
      </c>
      <c r="I1762" s="414">
        <v>233555000</v>
      </c>
      <c r="J1762" s="146">
        <v>166826362</v>
      </c>
      <c r="K1762" s="13"/>
      <c r="L1762" s="191"/>
      <c r="M1762" s="191"/>
    </row>
    <row r="1763" spans="1:13">
      <c r="A1763" s="445"/>
      <c r="C1763" s="491"/>
      <c r="G1763" s="145"/>
      <c r="L1763" s="191"/>
      <c r="M1763" s="191"/>
    </row>
    <row r="1764" spans="1:13">
      <c r="K1764" s="13"/>
    </row>
    <row r="1765" spans="1:13">
      <c r="C1765" s="486" t="s">
        <v>885</v>
      </c>
      <c r="H1765" s="423">
        <f>SUMIF($C$4:$C$1763,"Consolidated Salary",H$4:H$1763)</f>
        <v>29386790819.84</v>
      </c>
      <c r="I1765" s="423">
        <f>SUMIF($C$4:$C$1763,"Consolidated Salary",I$4:I$1763)</f>
        <v>23717812000</v>
      </c>
      <c r="J1765" s="163">
        <f>SUMIF($C$4:$C$1763,"Consolidated Salary",J$4:J$1763)</f>
        <v>16243762522</v>
      </c>
      <c r="K1765" s="13"/>
    </row>
    <row r="1766" spans="1:13">
      <c r="C1766" s="486" t="s">
        <v>886</v>
      </c>
      <c r="H1766" s="423">
        <f>SUMIF($C$4:$C$1763,"Total Overhead Cost",H$4:H$1763)</f>
        <v>28408510262.080002</v>
      </c>
      <c r="I1766" s="423">
        <f>SUMIF($C$4:$C$1763,"Total Overhead Cost",I$4:I$1763)</f>
        <v>28438155000</v>
      </c>
      <c r="J1766" s="163">
        <f>SUMIF($C$4:$C$1763,"Total Overhead Cost",J$4:J$1763)</f>
        <v>17076986653.75</v>
      </c>
      <c r="K1766" s="13"/>
    </row>
    <row r="1767" spans="1:13">
      <c r="C1767" s="486" t="s">
        <v>887</v>
      </c>
      <c r="H1767" s="25">
        <f>Summary!I144</f>
        <v>50518800000.110001</v>
      </c>
      <c r="I1767" s="423">
        <f>Summary!J144</f>
        <v>39491630000</v>
      </c>
      <c r="J1767" s="423">
        <f>Summary!K144</f>
        <v>21818703634.099998</v>
      </c>
      <c r="K1767" s="13"/>
    </row>
    <row r="1768" spans="1:13">
      <c r="C1768" s="486" t="s">
        <v>1554</v>
      </c>
      <c r="H1768" s="25">
        <f>SUBTOTAL(9,H1765:H1767)</f>
        <v>108314101082.03</v>
      </c>
      <c r="I1768" s="423">
        <f>SUBTOTAL(9,I1765:I1767)</f>
        <v>91647597000</v>
      </c>
      <c r="J1768" s="163">
        <f>SUBTOTAL(9,J1765:J1767)</f>
        <v>55139452809.849998</v>
      </c>
      <c r="K1768" s="13"/>
    </row>
    <row r="1771" spans="1:13">
      <c r="K1771" s="13"/>
    </row>
    <row r="1777" spans="8:10">
      <c r="H1777" s="25"/>
      <c r="J1777" s="163"/>
    </row>
    <row r="1779" spans="8:10">
      <c r="J1779" s="146"/>
    </row>
  </sheetData>
  <sheetProtection selectLockedCells="1"/>
  <sortState ref="A4:S1762">
    <sortCondition ref="A4"/>
  </sortState>
  <mergeCells count="9">
    <mergeCell ref="A1:K1"/>
    <mergeCell ref="E2:E3"/>
    <mergeCell ref="F2:F3"/>
    <mergeCell ref="G2:G3"/>
    <mergeCell ref="A2:A3"/>
    <mergeCell ref="B2:B3"/>
    <mergeCell ref="C2:C3"/>
    <mergeCell ref="D2:D3"/>
    <mergeCell ref="K2:K3"/>
  </mergeCells>
  <conditionalFormatting sqref="A1:XFD2 A3:J3 L3:XFD3 A4:XFD1048576">
    <cfRule type="containsText" dxfId="22" priority="1" operator="containsText" text="Consolidated Salary">
      <formula>NOT(ISERROR(SEARCH("Consolidated Salary",A1)))</formula>
    </cfRule>
    <cfRule type="beginsWith" dxfId="21" priority="2" operator="beginsWith" text="Total Overhead">
      <formula>LEFT(A1,LEN("Total Overhead"))="Total Overhead"</formula>
    </cfRule>
  </conditionalFormatting>
  <printOptions horizontalCentered="1" gridLines="1"/>
  <pageMargins left="0.3" right="0.3" top="0.55000000000000004" bottom="0.41899999999999998" header="0.3" footer="0.3"/>
  <pageSetup paperSize="9" scale="66" firstPageNumber="58" fitToHeight="0" orientation="landscape" r:id="rId1"/>
  <headerFooter>
    <oddHeader>&amp;C&amp;"Tahoma,Bold"&amp;10YOBE STATE GOVERNMENT OF NIGERI
AAPPROVED BUDGET 2020</oddHeader>
    <oddFooter>&amp;L&amp;"-,Italic"&amp;12           AS REVISED BY YBHA &amp;CPage &amp;P</oddFooter>
  </headerFooter>
</worksheet>
</file>

<file path=xl/worksheets/sheet8.xml><?xml version="1.0" encoding="utf-8"?>
<worksheet xmlns="http://schemas.openxmlformats.org/spreadsheetml/2006/main" xmlns:r="http://schemas.openxmlformats.org/officeDocument/2006/relationships">
  <sheetPr codeName="Sheet4"/>
  <dimension ref="A1:L25"/>
  <sheetViews>
    <sheetView workbookViewId="0">
      <selection activeCell="O19" sqref="O19"/>
    </sheetView>
  </sheetViews>
  <sheetFormatPr defaultRowHeight="12.75"/>
  <cols>
    <col min="1" max="2" width="13.28515625" style="6" customWidth="1"/>
    <col min="3" max="3" width="13.5703125" style="2" customWidth="1"/>
    <col min="4" max="5" width="4.7109375" style="11" customWidth="1"/>
    <col min="6" max="6" width="11.42578125" style="2" customWidth="1"/>
    <col min="7" max="10" width="17.7109375" style="3" customWidth="1"/>
    <col min="11" max="12" width="17.7109375" style="3" hidden="1" customWidth="1"/>
    <col min="13" max="16384" width="9.140625" style="2"/>
  </cols>
  <sheetData>
    <row r="1" spans="1:12" s="8" customFormat="1" ht="38.25">
      <c r="A1" s="9" t="s">
        <v>291</v>
      </c>
      <c r="B1" s="9"/>
      <c r="C1" s="4" t="s">
        <v>292</v>
      </c>
      <c r="D1" s="10" t="s">
        <v>293</v>
      </c>
      <c r="E1" s="10"/>
      <c r="F1" s="4" t="s">
        <v>294</v>
      </c>
      <c r="G1" s="5" t="s">
        <v>295</v>
      </c>
      <c r="H1" s="5" t="s">
        <v>298</v>
      </c>
      <c r="I1" s="5" t="s">
        <v>296</v>
      </c>
      <c r="J1" s="5" t="s">
        <v>297</v>
      </c>
      <c r="K1" s="5" t="s">
        <v>299</v>
      </c>
      <c r="L1" s="5" t="s">
        <v>300</v>
      </c>
    </row>
    <row r="2" spans="1:12">
      <c r="A2" s="7" t="s">
        <v>286</v>
      </c>
      <c r="B2" s="7"/>
      <c r="C2" s="2">
        <v>21010101</v>
      </c>
      <c r="D2" s="11">
        <v>1</v>
      </c>
    </row>
    <row r="3" spans="1:12">
      <c r="A3" s="7" t="s">
        <v>286</v>
      </c>
      <c r="B3" s="7"/>
      <c r="D3" s="11">
        <v>2</v>
      </c>
    </row>
    <row r="4" spans="1:12">
      <c r="A4" s="7" t="s">
        <v>286</v>
      </c>
      <c r="B4" s="7"/>
      <c r="D4" s="11">
        <v>3</v>
      </c>
    </row>
    <row r="5" spans="1:12">
      <c r="A5" s="7" t="s">
        <v>286</v>
      </c>
      <c r="B5" s="7"/>
      <c r="D5" s="11">
        <v>4</v>
      </c>
    </row>
    <row r="6" spans="1:12">
      <c r="A6" s="7" t="s">
        <v>286</v>
      </c>
      <c r="B6" s="7"/>
      <c r="D6" s="11">
        <v>5</v>
      </c>
    </row>
    <row r="7" spans="1:12">
      <c r="A7" s="7" t="s">
        <v>286</v>
      </c>
      <c r="B7" s="7"/>
      <c r="D7" s="11">
        <v>6</v>
      </c>
    </row>
    <row r="8" spans="1:12">
      <c r="A8" s="7" t="s">
        <v>286</v>
      </c>
      <c r="B8" s="7"/>
      <c r="F8" s="2">
        <f>SUM(F2:F7)</f>
        <v>0</v>
      </c>
      <c r="G8" s="2">
        <f t="shared" ref="G8:L8" si="0">SUM(G2:G7)</f>
        <v>0</v>
      </c>
      <c r="H8" s="2">
        <f>SUM(H2:H7)</f>
        <v>0</v>
      </c>
      <c r="I8" s="2">
        <f t="shared" si="0"/>
        <v>0</v>
      </c>
      <c r="J8" s="2">
        <f t="shared" si="0"/>
        <v>0</v>
      </c>
      <c r="K8" s="2">
        <f t="shared" si="0"/>
        <v>0</v>
      </c>
      <c r="L8" s="2">
        <f t="shared" si="0"/>
        <v>0</v>
      </c>
    </row>
    <row r="9" spans="1:12">
      <c r="A9" s="7" t="s">
        <v>286</v>
      </c>
      <c r="B9" s="7"/>
      <c r="D9" s="11">
        <v>7</v>
      </c>
    </row>
    <row r="10" spans="1:12">
      <c r="A10" s="7" t="s">
        <v>286</v>
      </c>
      <c r="B10" s="7"/>
      <c r="D10" s="11">
        <v>8</v>
      </c>
    </row>
    <row r="11" spans="1:12">
      <c r="A11" s="7" t="s">
        <v>286</v>
      </c>
      <c r="B11" s="7"/>
      <c r="D11" s="11">
        <v>9</v>
      </c>
    </row>
    <row r="12" spans="1:12">
      <c r="A12" s="7" t="s">
        <v>286</v>
      </c>
      <c r="B12" s="7"/>
      <c r="D12" s="11">
        <v>10</v>
      </c>
    </row>
    <row r="13" spans="1:12">
      <c r="A13" s="7" t="s">
        <v>286</v>
      </c>
      <c r="B13" s="7"/>
      <c r="D13" s="11">
        <v>11</v>
      </c>
    </row>
    <row r="14" spans="1:12">
      <c r="A14" s="7" t="s">
        <v>286</v>
      </c>
      <c r="B14" s="7"/>
      <c r="D14" s="11">
        <v>12</v>
      </c>
    </row>
    <row r="15" spans="1:12">
      <c r="A15" s="7" t="s">
        <v>286</v>
      </c>
      <c r="B15" s="7"/>
      <c r="D15" s="11">
        <v>13</v>
      </c>
    </row>
    <row r="16" spans="1:12">
      <c r="A16" s="7" t="s">
        <v>286</v>
      </c>
      <c r="B16" s="7"/>
      <c r="F16" s="2">
        <f>SUM(F9:F15)</f>
        <v>0</v>
      </c>
      <c r="G16" s="2">
        <f t="shared" ref="G16:L16" si="1">SUM(G9:G15)</f>
        <v>0</v>
      </c>
      <c r="H16" s="2">
        <f>SUM(H9:H15)</f>
        <v>0</v>
      </c>
      <c r="I16" s="2">
        <f t="shared" si="1"/>
        <v>0</v>
      </c>
      <c r="J16" s="2">
        <f t="shared" si="1"/>
        <v>0</v>
      </c>
      <c r="K16" s="2">
        <f t="shared" si="1"/>
        <v>0</v>
      </c>
      <c r="L16" s="2">
        <f t="shared" si="1"/>
        <v>0</v>
      </c>
    </row>
    <row r="17" spans="1:12">
      <c r="A17" s="7" t="s">
        <v>286</v>
      </c>
      <c r="B17" s="7"/>
      <c r="D17" s="11">
        <v>14</v>
      </c>
    </row>
    <row r="18" spans="1:12">
      <c r="A18" s="7" t="s">
        <v>286</v>
      </c>
      <c r="B18" s="7"/>
      <c r="D18" s="11">
        <v>15</v>
      </c>
    </row>
    <row r="19" spans="1:12">
      <c r="A19" s="7" t="s">
        <v>286</v>
      </c>
      <c r="B19" s="7"/>
      <c r="D19" s="11">
        <v>16</v>
      </c>
    </row>
    <row r="20" spans="1:12">
      <c r="A20" s="7" t="s">
        <v>286</v>
      </c>
      <c r="B20" s="7"/>
      <c r="D20" s="11">
        <v>17</v>
      </c>
    </row>
    <row r="21" spans="1:12">
      <c r="A21" s="7" t="s">
        <v>286</v>
      </c>
      <c r="B21" s="7"/>
      <c r="F21" s="2">
        <f>SUM(F17:F20)</f>
        <v>0</v>
      </c>
      <c r="G21" s="2">
        <f t="shared" ref="G21:L21" si="2">SUM(G17:G20)</f>
        <v>0</v>
      </c>
      <c r="H21" s="2">
        <f>SUM(H17:H20)</f>
        <v>0</v>
      </c>
      <c r="I21" s="2">
        <f t="shared" si="2"/>
        <v>0</v>
      </c>
      <c r="J21" s="2">
        <f t="shared" si="2"/>
        <v>0</v>
      </c>
      <c r="K21" s="2">
        <f t="shared" si="2"/>
        <v>0</v>
      </c>
      <c r="L21" s="2">
        <f t="shared" si="2"/>
        <v>0</v>
      </c>
    </row>
    <row r="22" spans="1:12">
      <c r="A22" s="7" t="s">
        <v>286</v>
      </c>
      <c r="B22" s="7"/>
      <c r="F22" s="1">
        <f>F8+F16+F21</f>
        <v>0</v>
      </c>
      <c r="G22" s="1">
        <f t="shared" ref="G22:L22" si="3">G8+G16+G21</f>
        <v>0</v>
      </c>
      <c r="H22" s="1">
        <f>H8+H16+H21</f>
        <v>0</v>
      </c>
      <c r="I22" s="1">
        <f t="shared" si="3"/>
        <v>0</v>
      </c>
      <c r="J22" s="1">
        <f t="shared" si="3"/>
        <v>0</v>
      </c>
      <c r="K22" s="1">
        <f t="shared" si="3"/>
        <v>0</v>
      </c>
      <c r="L22" s="1">
        <f t="shared" si="3"/>
        <v>0</v>
      </c>
    </row>
    <row r="23" spans="1:12" ht="51">
      <c r="A23" s="7" t="s">
        <v>286</v>
      </c>
      <c r="B23" s="7"/>
      <c r="C23" s="12" t="s">
        <v>302</v>
      </c>
    </row>
    <row r="24" spans="1:12" ht="25.5">
      <c r="A24" s="7" t="s">
        <v>286</v>
      </c>
      <c r="B24" s="7"/>
      <c r="C24" s="12" t="s">
        <v>301</v>
      </c>
    </row>
    <row r="25" spans="1:12" ht="25.5">
      <c r="A25" s="7" t="s">
        <v>286</v>
      </c>
      <c r="B25" s="7"/>
      <c r="C25" s="12" t="s">
        <v>303</v>
      </c>
      <c r="F25" s="1">
        <f>F22+F23+F24</f>
        <v>0</v>
      </c>
      <c r="G25" s="1">
        <f t="shared" ref="G25:L25" si="4">G22+G23+G24</f>
        <v>0</v>
      </c>
      <c r="H25" s="1">
        <f>H22+H23+H24</f>
        <v>0</v>
      </c>
      <c r="I25" s="1">
        <f t="shared" si="4"/>
        <v>0</v>
      </c>
      <c r="J25" s="1">
        <f t="shared" si="4"/>
        <v>0</v>
      </c>
      <c r="K25" s="1">
        <f t="shared" si="4"/>
        <v>0</v>
      </c>
      <c r="L25" s="1">
        <f t="shared" si="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2"/>
  <dimension ref="A1:P812"/>
  <sheetViews>
    <sheetView tabSelected="1" view="pageLayout" topLeftCell="A4" workbookViewId="0">
      <selection activeCell="A17" sqref="A17"/>
    </sheetView>
  </sheetViews>
  <sheetFormatPr defaultColWidth="6" defaultRowHeight="12.75"/>
  <cols>
    <col min="1" max="1" width="14.140625" style="477" bestFit="1" customWidth="1"/>
    <col min="2" max="2" width="9.5703125" style="192" customWidth="1"/>
    <col min="3" max="3" width="43.5703125" style="185" customWidth="1"/>
    <col min="4" max="4" width="7.28515625" style="21" customWidth="1"/>
    <col min="5" max="5" width="16.85546875" style="468" customWidth="1"/>
    <col min="6" max="6" width="10.85546875" style="21" customWidth="1"/>
    <col min="7" max="7" width="6.85546875" style="188" customWidth="1"/>
    <col min="8" max="8" width="17.140625" style="429" customWidth="1"/>
    <col min="9" max="9" width="17.140625" style="430" customWidth="1"/>
    <col min="10" max="10" width="17.140625" style="431" customWidth="1"/>
    <col min="11" max="11" width="38.7109375" style="449" customWidth="1"/>
    <col min="12" max="12" width="10" style="185" bestFit="1" customWidth="1"/>
    <col min="13" max="13" width="9" style="185" bestFit="1" customWidth="1"/>
    <col min="14" max="16384" width="6" style="185"/>
  </cols>
  <sheetData>
    <row r="1" spans="1:16">
      <c r="A1" s="529" t="s">
        <v>1040</v>
      </c>
      <c r="B1" s="529"/>
      <c r="C1" s="529"/>
      <c r="D1" s="529"/>
      <c r="E1" s="529"/>
      <c r="F1" s="529"/>
      <c r="G1" s="529"/>
      <c r="H1" s="529"/>
      <c r="I1" s="529"/>
      <c r="J1" s="529"/>
      <c r="K1" s="529"/>
    </row>
    <row r="2" spans="1:16" s="186" customFormat="1" ht="38.25">
      <c r="A2" s="524" t="s">
        <v>291</v>
      </c>
      <c r="B2" s="530" t="s">
        <v>1043</v>
      </c>
      <c r="C2" s="527" t="s">
        <v>1010</v>
      </c>
      <c r="D2" s="522" t="s">
        <v>1103</v>
      </c>
      <c r="E2" s="521" t="s">
        <v>1104</v>
      </c>
      <c r="F2" s="522" t="s">
        <v>1105</v>
      </c>
      <c r="G2" s="523" t="s">
        <v>1106</v>
      </c>
      <c r="H2" s="412" t="s">
        <v>1160</v>
      </c>
      <c r="I2" s="427" t="s">
        <v>1101</v>
      </c>
      <c r="J2" s="428" t="s">
        <v>1102</v>
      </c>
      <c r="K2" s="531" t="s">
        <v>1107</v>
      </c>
      <c r="M2" s="469"/>
    </row>
    <row r="3" spans="1:16" s="186" customFormat="1">
      <c r="A3" s="524"/>
      <c r="B3" s="530"/>
      <c r="C3" s="527"/>
      <c r="D3" s="522"/>
      <c r="E3" s="521"/>
      <c r="F3" s="522"/>
      <c r="G3" s="523"/>
      <c r="H3" s="412" t="s">
        <v>1011</v>
      </c>
      <c r="I3" s="412" t="s">
        <v>1011</v>
      </c>
      <c r="J3" s="412" t="s">
        <v>1011</v>
      </c>
      <c r="K3" s="531"/>
    </row>
    <row r="4" spans="1:16">
      <c r="A4" s="476" t="s">
        <v>465</v>
      </c>
      <c r="B4" s="168"/>
      <c r="C4" s="29" t="s">
        <v>466</v>
      </c>
      <c r="E4" s="187"/>
    </row>
    <row r="5" spans="1:16">
      <c r="A5" s="476" t="s">
        <v>465</v>
      </c>
      <c r="B5" s="21" t="s">
        <v>378</v>
      </c>
      <c r="C5" s="185" t="s">
        <v>748</v>
      </c>
      <c r="D5" s="21" t="s">
        <v>1530</v>
      </c>
      <c r="E5" s="467" t="s">
        <v>1537</v>
      </c>
      <c r="F5" s="21" t="s">
        <v>27</v>
      </c>
      <c r="G5" s="188" t="s">
        <v>249</v>
      </c>
      <c r="H5" s="429">
        <v>100000000</v>
      </c>
      <c r="I5" s="430">
        <v>30481000</v>
      </c>
      <c r="J5" s="431">
        <v>19556592</v>
      </c>
      <c r="P5" s="483"/>
    </row>
    <row r="6" spans="1:16">
      <c r="A6" s="476" t="s">
        <v>465</v>
      </c>
      <c r="B6" s="21" t="s">
        <v>353</v>
      </c>
      <c r="C6" s="185" t="s">
        <v>354</v>
      </c>
      <c r="D6" s="21" t="s">
        <v>1530</v>
      </c>
      <c r="E6" s="467" t="s">
        <v>1537</v>
      </c>
      <c r="F6" s="21" t="s">
        <v>27</v>
      </c>
      <c r="G6" s="188" t="s">
        <v>249</v>
      </c>
      <c r="H6" s="429">
        <v>100000000</v>
      </c>
      <c r="I6" s="430">
        <v>0</v>
      </c>
      <c r="J6" s="431">
        <v>0</v>
      </c>
      <c r="P6" s="483"/>
    </row>
    <row r="7" spans="1:16" s="191" customFormat="1">
      <c r="A7" s="476" t="s">
        <v>465</v>
      </c>
      <c r="B7" s="191" t="s">
        <v>374</v>
      </c>
      <c r="C7" s="185" t="s">
        <v>375</v>
      </c>
      <c r="D7" s="21" t="s">
        <v>1530</v>
      </c>
      <c r="E7" s="467" t="s">
        <v>1537</v>
      </c>
      <c r="F7" s="21" t="s">
        <v>27</v>
      </c>
      <c r="G7" s="188" t="s">
        <v>249</v>
      </c>
      <c r="H7" s="429">
        <v>100000000</v>
      </c>
      <c r="I7" s="430">
        <v>60618000</v>
      </c>
      <c r="J7" s="431">
        <v>45266454</v>
      </c>
      <c r="K7" s="449"/>
      <c r="L7" s="185"/>
      <c r="M7" s="185"/>
      <c r="N7" s="185"/>
      <c r="P7" s="484"/>
    </row>
    <row r="8" spans="1:16">
      <c r="A8" s="476" t="s">
        <v>465</v>
      </c>
      <c r="B8" s="21" t="s">
        <v>254</v>
      </c>
      <c r="C8" s="185" t="s">
        <v>825</v>
      </c>
      <c r="D8" s="21" t="s">
        <v>1530</v>
      </c>
      <c r="E8" s="467" t="s">
        <v>1537</v>
      </c>
      <c r="F8" s="21" t="s">
        <v>27</v>
      </c>
      <c r="G8" s="188" t="s">
        <v>249</v>
      </c>
      <c r="H8" s="429">
        <v>150000000</v>
      </c>
      <c r="I8" s="430">
        <v>55085000</v>
      </c>
      <c r="J8" s="431">
        <v>32663904</v>
      </c>
      <c r="P8" s="483"/>
    </row>
    <row r="9" spans="1:16">
      <c r="A9" s="476" t="s">
        <v>465</v>
      </c>
      <c r="B9" s="21" t="s">
        <v>517</v>
      </c>
      <c r="C9" s="185" t="s">
        <v>174</v>
      </c>
      <c r="D9" s="21" t="s">
        <v>1530</v>
      </c>
      <c r="E9" s="467" t="s">
        <v>1537</v>
      </c>
      <c r="F9" s="21" t="s">
        <v>27</v>
      </c>
      <c r="G9" s="188" t="s">
        <v>249</v>
      </c>
      <c r="H9" s="429">
        <v>50000000</v>
      </c>
      <c r="I9" s="430">
        <v>31791000</v>
      </c>
      <c r="J9" s="431">
        <v>29316000</v>
      </c>
      <c r="P9" s="483"/>
    </row>
    <row r="10" spans="1:16">
      <c r="A10" s="476" t="s">
        <v>465</v>
      </c>
      <c r="B10" s="21" t="s">
        <v>240</v>
      </c>
      <c r="C10" s="193" t="s">
        <v>26</v>
      </c>
      <c r="D10" s="21" t="s">
        <v>240</v>
      </c>
      <c r="E10" s="187"/>
      <c r="F10" s="21" t="s">
        <v>240</v>
      </c>
      <c r="G10" s="188" t="s">
        <v>240</v>
      </c>
      <c r="H10" s="432">
        <f>SUM(H5:H9)</f>
        <v>500000000</v>
      </c>
      <c r="I10" s="433">
        <f>SUM(I5:I9)</f>
        <v>177975000</v>
      </c>
      <c r="J10" s="434">
        <f>SUM(J5:J9)</f>
        <v>126802950</v>
      </c>
      <c r="P10" s="483"/>
    </row>
    <row r="11" spans="1:16">
      <c r="A11" s="476" t="s">
        <v>467</v>
      </c>
      <c r="B11" s="21" t="s">
        <v>240</v>
      </c>
      <c r="C11" s="194" t="s">
        <v>760</v>
      </c>
      <c r="D11" s="21" t="s">
        <v>240</v>
      </c>
      <c r="E11" s="187"/>
      <c r="F11" s="21" t="s">
        <v>240</v>
      </c>
      <c r="G11" s="188" t="s">
        <v>240</v>
      </c>
      <c r="P11" s="483"/>
    </row>
    <row r="12" spans="1:16">
      <c r="A12" s="476" t="s">
        <v>467</v>
      </c>
      <c r="B12" s="21" t="s">
        <v>257</v>
      </c>
      <c r="C12" s="185" t="s">
        <v>749</v>
      </c>
      <c r="D12" s="21" t="s">
        <v>51</v>
      </c>
      <c r="E12" s="467" t="s">
        <v>1537</v>
      </c>
      <c r="F12" s="195" t="s">
        <v>376</v>
      </c>
      <c r="G12" s="188" t="s">
        <v>249</v>
      </c>
      <c r="H12" s="429">
        <v>56000000</v>
      </c>
      <c r="I12" s="430">
        <v>30000000</v>
      </c>
      <c r="J12" s="431">
        <v>30000000</v>
      </c>
      <c r="P12" s="483"/>
    </row>
    <row r="13" spans="1:16">
      <c r="A13" s="476" t="s">
        <v>467</v>
      </c>
      <c r="B13" s="21" t="s">
        <v>169</v>
      </c>
      <c r="C13" s="185" t="s">
        <v>388</v>
      </c>
      <c r="D13" s="21" t="s">
        <v>51</v>
      </c>
      <c r="E13" s="467" t="s">
        <v>1537</v>
      </c>
      <c r="F13" s="195" t="s">
        <v>376</v>
      </c>
      <c r="G13" s="188" t="s">
        <v>249</v>
      </c>
      <c r="H13" s="429">
        <v>4000000</v>
      </c>
      <c r="I13" s="430">
        <v>4000000</v>
      </c>
      <c r="J13" s="431">
        <v>0</v>
      </c>
      <c r="P13" s="483"/>
    </row>
    <row r="14" spans="1:16">
      <c r="A14" s="476" t="s">
        <v>467</v>
      </c>
      <c r="B14" s="21" t="s">
        <v>517</v>
      </c>
      <c r="C14" s="185" t="s">
        <v>174</v>
      </c>
      <c r="D14" s="21" t="s">
        <v>51</v>
      </c>
      <c r="E14" s="467" t="s">
        <v>1537</v>
      </c>
      <c r="F14" s="195" t="s">
        <v>376</v>
      </c>
      <c r="G14" s="188" t="s">
        <v>249</v>
      </c>
      <c r="H14" s="429">
        <v>36000000</v>
      </c>
      <c r="I14" s="430">
        <v>36000000</v>
      </c>
      <c r="J14" s="431">
        <v>27000000</v>
      </c>
      <c r="P14" s="483"/>
    </row>
    <row r="15" spans="1:16">
      <c r="A15" s="476" t="s">
        <v>467</v>
      </c>
      <c r="B15" s="21" t="s">
        <v>240</v>
      </c>
      <c r="C15" s="193" t="s">
        <v>26</v>
      </c>
      <c r="D15" s="21" t="s">
        <v>240</v>
      </c>
      <c r="E15" s="187"/>
      <c r="F15" s="21" t="s">
        <v>240</v>
      </c>
      <c r="G15" s="188" t="s">
        <v>240</v>
      </c>
      <c r="H15" s="432">
        <f>SUM(H12:H14)</f>
        <v>96000000</v>
      </c>
      <c r="I15" s="433">
        <f>SUM(I12:I14)</f>
        <v>70000000</v>
      </c>
      <c r="J15" s="434">
        <f>SUM(J12:J14)</f>
        <v>57000000</v>
      </c>
      <c r="P15" s="483"/>
    </row>
    <row r="16" spans="1:16">
      <c r="A16" s="477" t="s">
        <v>405</v>
      </c>
      <c r="B16" s="21" t="s">
        <v>240</v>
      </c>
      <c r="C16" s="194" t="s">
        <v>406</v>
      </c>
      <c r="D16" s="21" t="s">
        <v>240</v>
      </c>
      <c r="E16" s="187"/>
      <c r="F16" s="21" t="s">
        <v>240</v>
      </c>
      <c r="G16" s="188" t="s">
        <v>240</v>
      </c>
      <c r="P16" s="483"/>
    </row>
    <row r="17" spans="1:16" ht="25.5">
      <c r="A17" s="477" t="s">
        <v>405</v>
      </c>
      <c r="B17" s="21" t="s">
        <v>226</v>
      </c>
      <c r="C17" s="185" t="s">
        <v>737</v>
      </c>
      <c r="D17" s="21" t="s">
        <v>273</v>
      </c>
      <c r="E17" s="467" t="s">
        <v>1537</v>
      </c>
      <c r="F17" s="21" t="s">
        <v>27</v>
      </c>
      <c r="G17" s="188" t="s">
        <v>249</v>
      </c>
      <c r="H17" s="429">
        <v>400000000</v>
      </c>
      <c r="I17" s="430">
        <v>475000000</v>
      </c>
      <c r="J17" s="431">
        <v>388985639</v>
      </c>
      <c r="K17" s="449" t="s">
        <v>1141</v>
      </c>
      <c r="P17" s="483"/>
    </row>
    <row r="18" spans="1:16">
      <c r="A18" s="477" t="s">
        <v>405</v>
      </c>
      <c r="B18" s="21" t="s">
        <v>347</v>
      </c>
      <c r="C18" s="185" t="s">
        <v>348</v>
      </c>
      <c r="D18" s="21" t="s">
        <v>273</v>
      </c>
      <c r="E18" s="467" t="s">
        <v>1537</v>
      </c>
      <c r="F18" s="21" t="s">
        <v>27</v>
      </c>
      <c r="G18" s="188" t="s">
        <v>249</v>
      </c>
      <c r="H18" s="429">
        <v>300000000</v>
      </c>
      <c r="I18" s="430">
        <v>500000000</v>
      </c>
      <c r="J18" s="431">
        <v>429866888</v>
      </c>
      <c r="P18" s="483"/>
    </row>
    <row r="19" spans="1:16">
      <c r="A19" s="477" t="s">
        <v>405</v>
      </c>
      <c r="B19" s="21" t="s">
        <v>372</v>
      </c>
      <c r="C19" s="185" t="s">
        <v>805</v>
      </c>
      <c r="D19" s="21" t="s">
        <v>273</v>
      </c>
      <c r="E19" s="467" t="s">
        <v>1537</v>
      </c>
      <c r="F19" s="21" t="s">
        <v>27</v>
      </c>
      <c r="G19" s="188" t="s">
        <v>249</v>
      </c>
      <c r="H19" s="429">
        <v>5000000</v>
      </c>
      <c r="I19" s="430">
        <v>10000000</v>
      </c>
      <c r="J19" s="431">
        <v>5000000</v>
      </c>
      <c r="P19" s="483"/>
    </row>
    <row r="20" spans="1:16" s="196" customFormat="1">
      <c r="A20" s="477" t="s">
        <v>405</v>
      </c>
      <c r="B20" s="21" t="s">
        <v>510</v>
      </c>
      <c r="C20" s="185" t="s">
        <v>574</v>
      </c>
      <c r="D20" s="21" t="s">
        <v>273</v>
      </c>
      <c r="E20" s="467" t="s">
        <v>1537</v>
      </c>
      <c r="F20" s="21" t="s">
        <v>27</v>
      </c>
      <c r="G20" s="188" t="s">
        <v>249</v>
      </c>
      <c r="H20" s="429">
        <v>10000000</v>
      </c>
      <c r="I20" s="430">
        <v>10000000</v>
      </c>
      <c r="J20" s="431">
        <v>0</v>
      </c>
      <c r="K20" s="449"/>
      <c r="L20" s="185"/>
      <c r="M20" s="185"/>
      <c r="N20" s="185"/>
      <c r="P20" s="483"/>
    </row>
    <row r="21" spans="1:16" s="196" customFormat="1">
      <c r="A21" s="477" t="s">
        <v>405</v>
      </c>
      <c r="B21" s="21" t="s">
        <v>253</v>
      </c>
      <c r="C21" s="185" t="s">
        <v>540</v>
      </c>
      <c r="D21" s="21" t="s">
        <v>273</v>
      </c>
      <c r="E21" s="467" t="s">
        <v>1537</v>
      </c>
      <c r="F21" s="21" t="s">
        <v>27</v>
      </c>
      <c r="G21" s="188" t="s">
        <v>249</v>
      </c>
      <c r="H21" s="429">
        <v>50000000</v>
      </c>
      <c r="I21" s="430">
        <v>5000000</v>
      </c>
      <c r="J21" s="431">
        <v>0</v>
      </c>
      <c r="K21" s="449"/>
      <c r="L21" s="185"/>
      <c r="M21" s="185"/>
      <c r="N21" s="185"/>
      <c r="P21" s="483"/>
    </row>
    <row r="22" spans="1:16">
      <c r="A22" s="477" t="s">
        <v>405</v>
      </c>
      <c r="B22" s="21" t="s">
        <v>257</v>
      </c>
      <c r="C22" s="185" t="s">
        <v>749</v>
      </c>
      <c r="D22" s="21" t="s">
        <v>273</v>
      </c>
      <c r="E22" s="467" t="s">
        <v>1537</v>
      </c>
      <c r="F22" s="21" t="s">
        <v>27</v>
      </c>
      <c r="G22" s="188" t="s">
        <v>249</v>
      </c>
      <c r="H22" s="429">
        <v>1300000000</v>
      </c>
      <c r="I22" s="430">
        <v>1445000000</v>
      </c>
      <c r="J22" s="431">
        <v>685423562</v>
      </c>
      <c r="K22" s="449" t="s">
        <v>1480</v>
      </c>
      <c r="P22" s="483"/>
    </row>
    <row r="23" spans="1:16">
      <c r="A23" s="477" t="s">
        <v>405</v>
      </c>
      <c r="B23" s="21" t="s">
        <v>169</v>
      </c>
      <c r="C23" s="185" t="s">
        <v>388</v>
      </c>
      <c r="D23" s="21" t="s">
        <v>273</v>
      </c>
      <c r="E23" s="467" t="s">
        <v>1537</v>
      </c>
      <c r="F23" s="21" t="s">
        <v>27</v>
      </c>
      <c r="G23" s="188" t="s">
        <v>249</v>
      </c>
      <c r="H23" s="429">
        <v>10000000</v>
      </c>
      <c r="I23" s="430">
        <v>22000000</v>
      </c>
      <c r="J23" s="431">
        <v>0</v>
      </c>
      <c r="P23" s="483"/>
    </row>
    <row r="24" spans="1:16">
      <c r="A24" s="477" t="s">
        <v>405</v>
      </c>
      <c r="B24" s="21" t="s">
        <v>220</v>
      </c>
      <c r="C24" s="185" t="s">
        <v>797</v>
      </c>
      <c r="D24" s="21" t="s">
        <v>273</v>
      </c>
      <c r="E24" s="467" t="s">
        <v>1537</v>
      </c>
      <c r="F24" s="21" t="s">
        <v>27</v>
      </c>
      <c r="G24" s="188" t="s">
        <v>249</v>
      </c>
      <c r="H24" s="429">
        <v>15000000</v>
      </c>
      <c r="I24" s="430">
        <v>20000000</v>
      </c>
      <c r="J24" s="431">
        <v>17526100</v>
      </c>
      <c r="P24" s="483"/>
    </row>
    <row r="25" spans="1:16">
      <c r="A25" s="477" t="s">
        <v>405</v>
      </c>
      <c r="B25" s="21" t="s">
        <v>221</v>
      </c>
      <c r="C25" s="185" t="s">
        <v>1154</v>
      </c>
      <c r="D25" s="21" t="s">
        <v>273</v>
      </c>
      <c r="E25" s="467" t="s">
        <v>1537</v>
      </c>
      <c r="F25" s="21" t="s">
        <v>27</v>
      </c>
      <c r="G25" s="188" t="s">
        <v>249</v>
      </c>
      <c r="H25" s="429">
        <v>30000000</v>
      </c>
      <c r="I25" s="430">
        <v>10000000</v>
      </c>
      <c r="J25" s="431">
        <v>0</v>
      </c>
      <c r="P25" s="483"/>
    </row>
    <row r="26" spans="1:16">
      <c r="A26" s="477" t="s">
        <v>405</v>
      </c>
      <c r="B26" s="21" t="s">
        <v>517</v>
      </c>
      <c r="C26" s="185" t="s">
        <v>174</v>
      </c>
      <c r="D26" s="21" t="s">
        <v>273</v>
      </c>
      <c r="E26" s="467" t="s">
        <v>1537</v>
      </c>
      <c r="F26" s="21" t="s">
        <v>27</v>
      </c>
      <c r="G26" s="188" t="s">
        <v>249</v>
      </c>
      <c r="H26" s="429">
        <v>2000000</v>
      </c>
      <c r="I26" s="430">
        <v>2000000</v>
      </c>
      <c r="J26" s="431">
        <v>1900000</v>
      </c>
      <c r="P26" s="483"/>
    </row>
    <row r="27" spans="1:16" ht="25.5">
      <c r="A27" s="477" t="s">
        <v>405</v>
      </c>
      <c r="B27" s="21" t="s">
        <v>527</v>
      </c>
      <c r="C27" s="185" t="s">
        <v>175</v>
      </c>
      <c r="D27" s="21" t="s">
        <v>273</v>
      </c>
      <c r="E27" s="467" t="s">
        <v>1537</v>
      </c>
      <c r="F27" s="21" t="s">
        <v>27</v>
      </c>
      <c r="G27" s="188" t="s">
        <v>249</v>
      </c>
      <c r="H27" s="429">
        <v>459000000</v>
      </c>
      <c r="I27" s="430">
        <v>100000000</v>
      </c>
      <c r="J27" s="431">
        <v>2000000</v>
      </c>
      <c r="K27" s="449" t="s">
        <v>1483</v>
      </c>
      <c r="P27" s="483"/>
    </row>
    <row r="28" spans="1:16">
      <c r="A28" s="477" t="s">
        <v>405</v>
      </c>
      <c r="B28" s="21" t="s">
        <v>240</v>
      </c>
      <c r="C28" s="193" t="s">
        <v>26</v>
      </c>
      <c r="D28" s="23" t="s">
        <v>240</v>
      </c>
      <c r="E28" s="197"/>
      <c r="F28" s="23" t="s">
        <v>240</v>
      </c>
      <c r="G28" s="198" t="s">
        <v>240</v>
      </c>
      <c r="H28" s="432">
        <f>SUM(H17:H27)</f>
        <v>2581000000</v>
      </c>
      <c r="I28" s="433">
        <f>SUM(I17:I27)</f>
        <v>2599000000</v>
      </c>
      <c r="J28" s="434">
        <f>SUM(J17:J27)</f>
        <v>1530702189</v>
      </c>
      <c r="K28" s="479"/>
      <c r="P28" s="483"/>
    </row>
    <row r="29" spans="1:16">
      <c r="A29" s="476" t="s">
        <v>766</v>
      </c>
      <c r="B29" s="21" t="s">
        <v>240</v>
      </c>
      <c r="C29" s="194" t="s">
        <v>217</v>
      </c>
      <c r="D29" s="21" t="s">
        <v>240</v>
      </c>
      <c r="E29" s="21"/>
      <c r="F29" s="199" t="s">
        <v>240</v>
      </c>
      <c r="G29" s="199" t="s">
        <v>240</v>
      </c>
      <c r="P29" s="483"/>
    </row>
    <row r="30" spans="1:16">
      <c r="A30" s="476" t="s">
        <v>766</v>
      </c>
      <c r="B30" s="21" t="s">
        <v>254</v>
      </c>
      <c r="C30" s="185" t="s">
        <v>825</v>
      </c>
      <c r="D30" s="21" t="s">
        <v>115</v>
      </c>
      <c r="E30" s="467" t="s">
        <v>1537</v>
      </c>
      <c r="F30" s="195" t="s">
        <v>376</v>
      </c>
      <c r="G30" s="188" t="s">
        <v>249</v>
      </c>
      <c r="H30" s="429">
        <v>2000000</v>
      </c>
      <c r="I30" s="430">
        <v>2000000</v>
      </c>
      <c r="J30" s="431">
        <v>0</v>
      </c>
      <c r="P30" s="483"/>
    </row>
    <row r="31" spans="1:16">
      <c r="A31" s="476" t="s">
        <v>766</v>
      </c>
      <c r="B31" s="21" t="s">
        <v>519</v>
      </c>
      <c r="C31" s="185" t="s">
        <v>173</v>
      </c>
      <c r="D31" s="21" t="s">
        <v>115</v>
      </c>
      <c r="E31" s="467" t="s">
        <v>1537</v>
      </c>
      <c r="F31" s="195" t="s">
        <v>376</v>
      </c>
      <c r="G31" s="188" t="s">
        <v>249</v>
      </c>
      <c r="H31" s="429">
        <v>0</v>
      </c>
      <c r="I31" s="430">
        <v>5000000</v>
      </c>
      <c r="P31" s="483"/>
    </row>
    <row r="32" spans="1:16">
      <c r="A32" s="476" t="s">
        <v>766</v>
      </c>
      <c r="B32" s="21" t="s">
        <v>517</v>
      </c>
      <c r="C32" s="185" t="s">
        <v>174</v>
      </c>
      <c r="D32" s="21" t="s">
        <v>115</v>
      </c>
      <c r="E32" s="467" t="s">
        <v>1537</v>
      </c>
      <c r="F32" s="195" t="s">
        <v>376</v>
      </c>
      <c r="G32" s="188" t="s">
        <v>249</v>
      </c>
      <c r="H32" s="429">
        <v>3000000</v>
      </c>
      <c r="I32" s="430">
        <v>3000000</v>
      </c>
      <c r="J32" s="431">
        <v>0</v>
      </c>
      <c r="P32" s="483"/>
    </row>
    <row r="33" spans="1:16">
      <c r="A33" s="476" t="s">
        <v>766</v>
      </c>
      <c r="B33" s="21" t="s">
        <v>518</v>
      </c>
      <c r="C33" s="185" t="s">
        <v>516</v>
      </c>
      <c r="D33" s="21" t="s">
        <v>115</v>
      </c>
      <c r="E33" s="467" t="s">
        <v>1537</v>
      </c>
      <c r="F33" s="195" t="s">
        <v>376</v>
      </c>
      <c r="G33" s="188" t="s">
        <v>249</v>
      </c>
      <c r="H33" s="429">
        <v>5000000</v>
      </c>
      <c r="I33" s="430">
        <v>0</v>
      </c>
      <c r="J33" s="431">
        <v>0</v>
      </c>
      <c r="P33" s="483"/>
    </row>
    <row r="34" spans="1:16">
      <c r="A34" s="476" t="s">
        <v>766</v>
      </c>
      <c r="B34" s="21" t="s">
        <v>527</v>
      </c>
      <c r="C34" s="185" t="s">
        <v>175</v>
      </c>
      <c r="D34" s="21" t="s">
        <v>115</v>
      </c>
      <c r="E34" s="467" t="s">
        <v>1537</v>
      </c>
      <c r="F34" s="195" t="s">
        <v>376</v>
      </c>
      <c r="G34" s="188" t="s">
        <v>249</v>
      </c>
      <c r="H34" s="429">
        <v>15000000</v>
      </c>
      <c r="I34" s="430">
        <v>15000000</v>
      </c>
      <c r="J34" s="431">
        <v>15000000</v>
      </c>
      <c r="P34" s="483"/>
    </row>
    <row r="35" spans="1:16">
      <c r="A35" s="476" t="s">
        <v>766</v>
      </c>
      <c r="B35" s="21" t="s">
        <v>240</v>
      </c>
      <c r="C35" s="193" t="s">
        <v>26</v>
      </c>
      <c r="D35" s="21" t="s">
        <v>240</v>
      </c>
      <c r="E35" s="187"/>
      <c r="F35" s="21" t="s">
        <v>240</v>
      </c>
      <c r="G35" s="188" t="s">
        <v>240</v>
      </c>
      <c r="H35" s="432">
        <f>SUM(H30:H34)</f>
        <v>25000000</v>
      </c>
      <c r="I35" s="433">
        <f>SUM(I30:I34)</f>
        <v>25000000</v>
      </c>
      <c r="J35" s="434">
        <f>SUM(J30:J34)</f>
        <v>15000000</v>
      </c>
      <c r="P35" s="483"/>
    </row>
    <row r="36" spans="1:16">
      <c r="A36" s="476" t="s">
        <v>767</v>
      </c>
      <c r="B36" s="21" t="s">
        <v>240</v>
      </c>
      <c r="C36" s="194" t="s">
        <v>419</v>
      </c>
      <c r="D36" s="21" t="s">
        <v>240</v>
      </c>
      <c r="E36" s="187"/>
      <c r="F36" s="21" t="s">
        <v>240</v>
      </c>
      <c r="G36" s="188" t="s">
        <v>240</v>
      </c>
      <c r="P36" s="483"/>
    </row>
    <row r="37" spans="1:16">
      <c r="A37" s="476" t="s">
        <v>767</v>
      </c>
      <c r="B37" s="21" t="s">
        <v>267</v>
      </c>
      <c r="C37" s="185" t="s">
        <v>252</v>
      </c>
      <c r="D37" s="195" t="s">
        <v>1</v>
      </c>
      <c r="E37" s="467" t="s">
        <v>1537</v>
      </c>
      <c r="F37" s="21" t="s">
        <v>27</v>
      </c>
      <c r="G37" s="188" t="s">
        <v>249</v>
      </c>
      <c r="H37" s="429">
        <v>0</v>
      </c>
      <c r="I37" s="430">
        <v>0</v>
      </c>
      <c r="J37" s="431">
        <v>0</v>
      </c>
      <c r="P37" s="483"/>
    </row>
    <row r="38" spans="1:16">
      <c r="A38" s="476" t="s">
        <v>767</v>
      </c>
      <c r="B38" s="21" t="s">
        <v>169</v>
      </c>
      <c r="C38" s="185" t="s">
        <v>388</v>
      </c>
      <c r="D38" s="195" t="s">
        <v>1</v>
      </c>
      <c r="E38" s="467" t="s">
        <v>1537</v>
      </c>
      <c r="F38" s="21" t="s">
        <v>27</v>
      </c>
      <c r="G38" s="188" t="s">
        <v>249</v>
      </c>
      <c r="H38" s="429">
        <v>2000000</v>
      </c>
      <c r="I38" s="430">
        <v>5000000</v>
      </c>
      <c r="J38" s="431">
        <v>0</v>
      </c>
      <c r="P38" s="483"/>
    </row>
    <row r="39" spans="1:16">
      <c r="A39" s="476" t="s">
        <v>767</v>
      </c>
      <c r="B39" s="21" t="s">
        <v>220</v>
      </c>
      <c r="C39" s="185" t="s">
        <v>233</v>
      </c>
      <c r="D39" s="195" t="s">
        <v>1</v>
      </c>
      <c r="E39" s="467" t="s">
        <v>1537</v>
      </c>
      <c r="F39" s="21" t="s">
        <v>27</v>
      </c>
      <c r="G39" s="188" t="s">
        <v>249</v>
      </c>
      <c r="H39" s="429">
        <v>1500000</v>
      </c>
      <c r="I39" s="430">
        <v>0</v>
      </c>
      <c r="J39" s="431">
        <v>0</v>
      </c>
      <c r="P39" s="483"/>
    </row>
    <row r="40" spans="1:16">
      <c r="A40" s="476" t="s">
        <v>767</v>
      </c>
      <c r="B40" s="21" t="s">
        <v>221</v>
      </c>
      <c r="C40" s="185" t="s">
        <v>234</v>
      </c>
      <c r="D40" s="195" t="s">
        <v>1</v>
      </c>
      <c r="E40" s="467" t="s">
        <v>1537</v>
      </c>
      <c r="F40" s="21" t="s">
        <v>27</v>
      </c>
      <c r="G40" s="188" t="s">
        <v>249</v>
      </c>
      <c r="H40" s="429">
        <v>1500000</v>
      </c>
      <c r="I40" s="430">
        <v>0</v>
      </c>
      <c r="J40" s="431">
        <v>0</v>
      </c>
      <c r="P40" s="483"/>
    </row>
    <row r="41" spans="1:16">
      <c r="A41" s="476" t="s">
        <v>767</v>
      </c>
      <c r="B41" s="21" t="s">
        <v>240</v>
      </c>
      <c r="C41" s="193" t="s">
        <v>26</v>
      </c>
      <c r="D41" s="21" t="s">
        <v>240</v>
      </c>
      <c r="E41" s="187"/>
      <c r="F41" s="21" t="s">
        <v>240</v>
      </c>
      <c r="G41" s="188" t="s">
        <v>240</v>
      </c>
      <c r="H41" s="432">
        <f>SUM(H37:H40)</f>
        <v>5000000</v>
      </c>
      <c r="I41" s="433">
        <f>SUM(I37:I40)</f>
        <v>5000000</v>
      </c>
      <c r="J41" s="434">
        <f>SUM(J37:J40)</f>
        <v>0</v>
      </c>
      <c r="P41" s="483"/>
    </row>
    <row r="42" spans="1:16">
      <c r="A42" s="477" t="s">
        <v>368</v>
      </c>
      <c r="B42" s="21" t="s">
        <v>240</v>
      </c>
      <c r="C42" s="194" t="s">
        <v>792</v>
      </c>
      <c r="D42" s="21" t="s">
        <v>240</v>
      </c>
      <c r="E42" s="187"/>
      <c r="F42" s="21" t="s">
        <v>240</v>
      </c>
      <c r="G42" s="188" t="s">
        <v>240</v>
      </c>
      <c r="P42" s="483"/>
    </row>
    <row r="43" spans="1:16">
      <c r="A43" s="477" t="s">
        <v>368</v>
      </c>
      <c r="B43" s="21" t="s">
        <v>226</v>
      </c>
      <c r="C43" s="185" t="s">
        <v>737</v>
      </c>
      <c r="D43" s="21" t="s">
        <v>29</v>
      </c>
      <c r="E43" s="467" t="s">
        <v>1537</v>
      </c>
      <c r="F43" s="21" t="s">
        <v>27</v>
      </c>
      <c r="G43" s="188" t="s">
        <v>249</v>
      </c>
      <c r="H43" s="429">
        <v>10000000</v>
      </c>
      <c r="I43" s="430">
        <v>40000000</v>
      </c>
      <c r="J43" s="431">
        <v>0</v>
      </c>
      <c r="P43" s="483"/>
    </row>
    <row r="44" spans="1:16">
      <c r="A44" s="477" t="s">
        <v>368</v>
      </c>
      <c r="B44" s="21" t="s">
        <v>505</v>
      </c>
      <c r="C44" s="185" t="s">
        <v>227</v>
      </c>
      <c r="D44" s="21" t="s">
        <v>29</v>
      </c>
      <c r="E44" s="467" t="s">
        <v>1537</v>
      </c>
      <c r="F44" s="21" t="s">
        <v>27</v>
      </c>
      <c r="G44" s="188" t="s">
        <v>249</v>
      </c>
      <c r="H44" s="429">
        <v>20000000</v>
      </c>
      <c r="I44" s="430">
        <v>39000000</v>
      </c>
      <c r="J44" s="431">
        <v>0</v>
      </c>
      <c r="P44" s="483"/>
    </row>
    <row r="45" spans="1:16">
      <c r="A45" s="477" t="s">
        <v>368</v>
      </c>
      <c r="B45" s="21" t="s">
        <v>257</v>
      </c>
      <c r="C45" s="185" t="s">
        <v>749</v>
      </c>
      <c r="D45" s="21" t="s">
        <v>29</v>
      </c>
      <c r="E45" s="467" t="s">
        <v>1537</v>
      </c>
      <c r="F45" s="21" t="s">
        <v>27</v>
      </c>
      <c r="G45" s="188" t="s">
        <v>249</v>
      </c>
      <c r="H45" s="429">
        <v>50000000</v>
      </c>
      <c r="I45" s="430">
        <v>0</v>
      </c>
      <c r="J45" s="431">
        <v>0</v>
      </c>
      <c r="P45" s="483"/>
    </row>
    <row r="46" spans="1:16">
      <c r="A46" s="477" t="s">
        <v>368</v>
      </c>
      <c r="B46" s="21" t="s">
        <v>169</v>
      </c>
      <c r="C46" s="185" t="s">
        <v>388</v>
      </c>
      <c r="D46" s="21" t="s">
        <v>29</v>
      </c>
      <c r="E46" s="467" t="s">
        <v>1537</v>
      </c>
      <c r="F46" s="21" t="s">
        <v>27</v>
      </c>
      <c r="G46" s="188" t="s">
        <v>249</v>
      </c>
      <c r="H46" s="429">
        <v>1000000</v>
      </c>
      <c r="I46" s="430">
        <v>3000000</v>
      </c>
      <c r="J46" s="431">
        <v>0</v>
      </c>
      <c r="P46" s="483"/>
    </row>
    <row r="47" spans="1:16">
      <c r="A47" s="477" t="s">
        <v>368</v>
      </c>
      <c r="B47" s="21" t="s">
        <v>220</v>
      </c>
      <c r="C47" s="185" t="s">
        <v>233</v>
      </c>
      <c r="D47" s="21" t="s">
        <v>29</v>
      </c>
      <c r="E47" s="467" t="s">
        <v>1537</v>
      </c>
      <c r="F47" s="21" t="s">
        <v>27</v>
      </c>
      <c r="G47" s="188" t="s">
        <v>249</v>
      </c>
      <c r="H47" s="429">
        <v>2000000</v>
      </c>
      <c r="I47" s="430">
        <v>3000000</v>
      </c>
      <c r="J47" s="431">
        <v>0</v>
      </c>
      <c r="P47" s="483"/>
    </row>
    <row r="48" spans="1:16">
      <c r="A48" s="477" t="s">
        <v>368</v>
      </c>
      <c r="B48" s="21" t="s">
        <v>240</v>
      </c>
      <c r="C48" s="193" t="s">
        <v>26</v>
      </c>
      <c r="D48" s="21" t="s">
        <v>240</v>
      </c>
      <c r="E48" s="187"/>
      <c r="F48" s="21" t="s">
        <v>240</v>
      </c>
      <c r="G48" s="188" t="s">
        <v>240</v>
      </c>
      <c r="H48" s="432">
        <f>SUM(H43:H47)</f>
        <v>83000000</v>
      </c>
      <c r="I48" s="433">
        <f>SUM(I43:I47)</f>
        <v>85000000</v>
      </c>
      <c r="J48" s="434">
        <f>SUM(J43:J47)</f>
        <v>0</v>
      </c>
      <c r="P48" s="483"/>
    </row>
    <row r="49" spans="1:16">
      <c r="A49" s="477" t="s">
        <v>771</v>
      </c>
      <c r="B49" s="21" t="s">
        <v>240</v>
      </c>
      <c r="C49" s="194" t="s">
        <v>773</v>
      </c>
      <c r="D49" s="21" t="s">
        <v>240</v>
      </c>
      <c r="E49" s="187"/>
      <c r="F49" s="21" t="s">
        <v>240</v>
      </c>
      <c r="G49" s="188" t="s">
        <v>240</v>
      </c>
      <c r="P49" s="483"/>
    </row>
    <row r="50" spans="1:16">
      <c r="A50" s="477" t="s">
        <v>771</v>
      </c>
      <c r="B50" s="21" t="s">
        <v>267</v>
      </c>
      <c r="C50" s="185" t="s">
        <v>252</v>
      </c>
      <c r="D50" s="21" t="s">
        <v>273</v>
      </c>
      <c r="E50" s="467" t="s">
        <v>1537</v>
      </c>
      <c r="F50" s="21" t="s">
        <v>27</v>
      </c>
      <c r="G50" s="188" t="s">
        <v>249</v>
      </c>
      <c r="H50" s="429">
        <v>35000000</v>
      </c>
      <c r="I50" s="430">
        <v>10000000</v>
      </c>
      <c r="J50" s="431">
        <v>0</v>
      </c>
      <c r="P50" s="483"/>
    </row>
    <row r="51" spans="1:16">
      <c r="A51" s="477" t="s">
        <v>771</v>
      </c>
      <c r="B51" s="21" t="s">
        <v>172</v>
      </c>
      <c r="C51" s="185" t="s">
        <v>247</v>
      </c>
      <c r="D51" s="21" t="s">
        <v>273</v>
      </c>
      <c r="E51" s="467" t="s">
        <v>1537</v>
      </c>
      <c r="F51" s="21" t="s">
        <v>27</v>
      </c>
      <c r="G51" s="188" t="s">
        <v>249</v>
      </c>
      <c r="H51" s="429">
        <v>346000000</v>
      </c>
      <c r="I51" s="430">
        <v>17500000</v>
      </c>
      <c r="J51" s="431">
        <v>0</v>
      </c>
      <c r="P51" s="483"/>
    </row>
    <row r="52" spans="1:16">
      <c r="A52" s="477" t="s">
        <v>771</v>
      </c>
      <c r="B52" s="21" t="s">
        <v>229</v>
      </c>
      <c r="C52" s="185" t="s">
        <v>772</v>
      </c>
      <c r="D52" s="21" t="s">
        <v>273</v>
      </c>
      <c r="E52" s="467" t="s">
        <v>1537</v>
      </c>
      <c r="F52" s="21" t="s">
        <v>27</v>
      </c>
      <c r="G52" s="188" t="s">
        <v>249</v>
      </c>
      <c r="H52" s="429">
        <v>1000000</v>
      </c>
      <c r="I52" s="430">
        <v>2000000</v>
      </c>
      <c r="J52" s="431">
        <v>0</v>
      </c>
      <c r="P52" s="483"/>
    </row>
    <row r="53" spans="1:16">
      <c r="A53" s="477" t="s">
        <v>771</v>
      </c>
      <c r="B53" s="21" t="s">
        <v>364</v>
      </c>
      <c r="C53" s="185" t="s">
        <v>566</v>
      </c>
      <c r="D53" s="21" t="s">
        <v>273</v>
      </c>
      <c r="E53" s="467" t="s">
        <v>1537</v>
      </c>
      <c r="F53" s="21" t="s">
        <v>27</v>
      </c>
      <c r="G53" s="188" t="s">
        <v>249</v>
      </c>
      <c r="H53" s="429">
        <v>1000000</v>
      </c>
      <c r="I53" s="430">
        <v>2000000</v>
      </c>
      <c r="J53" s="431">
        <v>0</v>
      </c>
      <c r="P53" s="483"/>
    </row>
    <row r="54" spans="1:16">
      <c r="A54" s="477" t="s">
        <v>771</v>
      </c>
      <c r="B54" s="21" t="s">
        <v>394</v>
      </c>
      <c r="C54" s="185" t="s">
        <v>794</v>
      </c>
      <c r="D54" s="21" t="s">
        <v>273</v>
      </c>
      <c r="E54" s="467" t="s">
        <v>1537</v>
      </c>
      <c r="F54" s="21" t="s">
        <v>27</v>
      </c>
      <c r="G54" s="188" t="s">
        <v>249</v>
      </c>
      <c r="H54" s="429">
        <v>2000000</v>
      </c>
      <c r="I54" s="430">
        <v>0</v>
      </c>
      <c r="J54" s="431">
        <v>0</v>
      </c>
      <c r="P54" s="483"/>
    </row>
    <row r="55" spans="1:16">
      <c r="A55" s="477" t="s">
        <v>771</v>
      </c>
      <c r="B55" s="21" t="s">
        <v>253</v>
      </c>
      <c r="C55" s="185" t="s">
        <v>540</v>
      </c>
      <c r="D55" s="21" t="s">
        <v>273</v>
      </c>
      <c r="E55" s="467" t="s">
        <v>1537</v>
      </c>
      <c r="F55" s="21" t="s">
        <v>27</v>
      </c>
      <c r="G55" s="188" t="s">
        <v>249</v>
      </c>
      <c r="H55" s="429">
        <v>0</v>
      </c>
      <c r="I55" s="430">
        <v>30000000</v>
      </c>
      <c r="J55" s="431">
        <v>0</v>
      </c>
      <c r="P55" s="483"/>
    </row>
    <row r="56" spans="1:16">
      <c r="A56" s="477" t="s">
        <v>771</v>
      </c>
      <c r="B56" s="21" t="s">
        <v>254</v>
      </c>
      <c r="C56" s="185" t="s">
        <v>825</v>
      </c>
      <c r="D56" s="21" t="s">
        <v>273</v>
      </c>
      <c r="E56" s="467" t="s">
        <v>1537</v>
      </c>
      <c r="F56" s="21" t="s">
        <v>27</v>
      </c>
      <c r="G56" s="188" t="s">
        <v>249</v>
      </c>
      <c r="H56" s="429">
        <v>3500000</v>
      </c>
      <c r="I56" s="430">
        <v>2500000</v>
      </c>
      <c r="J56" s="431">
        <v>0</v>
      </c>
      <c r="P56" s="483"/>
    </row>
    <row r="57" spans="1:16">
      <c r="A57" s="477" t="s">
        <v>771</v>
      </c>
      <c r="B57" s="21" t="s">
        <v>500</v>
      </c>
      <c r="C57" s="200" t="s">
        <v>835</v>
      </c>
      <c r="D57" s="21" t="s">
        <v>273</v>
      </c>
      <c r="E57" s="467" t="s">
        <v>1537</v>
      </c>
      <c r="F57" s="21" t="s">
        <v>27</v>
      </c>
      <c r="G57" s="188" t="s">
        <v>249</v>
      </c>
      <c r="H57" s="429">
        <v>1000000</v>
      </c>
      <c r="I57" s="430">
        <v>1000000</v>
      </c>
      <c r="J57" s="431">
        <v>0</v>
      </c>
      <c r="P57" s="483"/>
    </row>
    <row r="58" spans="1:16">
      <c r="A58" s="477" t="s">
        <v>771</v>
      </c>
      <c r="B58" s="21" t="s">
        <v>581</v>
      </c>
      <c r="C58" s="185" t="s">
        <v>1051</v>
      </c>
      <c r="D58" s="21" t="s">
        <v>273</v>
      </c>
      <c r="E58" s="467" t="s">
        <v>1537</v>
      </c>
      <c r="F58" s="21" t="s">
        <v>27</v>
      </c>
      <c r="G58" s="188" t="s">
        <v>249</v>
      </c>
      <c r="H58" s="429">
        <v>2000000</v>
      </c>
      <c r="I58" s="430">
        <v>5000000</v>
      </c>
      <c r="J58" s="431">
        <v>0</v>
      </c>
      <c r="P58" s="483"/>
    </row>
    <row r="59" spans="1:16">
      <c r="A59" s="477" t="s">
        <v>771</v>
      </c>
      <c r="B59" s="21" t="s">
        <v>538</v>
      </c>
      <c r="C59" s="185" t="s">
        <v>1147</v>
      </c>
      <c r="D59" s="21" t="s">
        <v>273</v>
      </c>
      <c r="E59" s="467" t="s">
        <v>1537</v>
      </c>
      <c r="F59" s="21" t="s">
        <v>27</v>
      </c>
      <c r="G59" s="188" t="s">
        <v>249</v>
      </c>
      <c r="H59" s="429">
        <v>30000000</v>
      </c>
      <c r="I59" s="430">
        <v>0</v>
      </c>
      <c r="J59" s="431">
        <v>0</v>
      </c>
      <c r="P59" s="483"/>
    </row>
    <row r="60" spans="1:16">
      <c r="A60" s="477" t="s">
        <v>771</v>
      </c>
      <c r="B60" s="21" t="s">
        <v>257</v>
      </c>
      <c r="C60" s="185" t="s">
        <v>749</v>
      </c>
      <c r="D60" s="21" t="s">
        <v>273</v>
      </c>
      <c r="E60" s="467" t="s">
        <v>1537</v>
      </c>
      <c r="F60" s="21" t="s">
        <v>27</v>
      </c>
      <c r="G60" s="188" t="s">
        <v>249</v>
      </c>
      <c r="H60" s="429">
        <v>106000000</v>
      </c>
      <c r="I60" s="430">
        <v>49000000</v>
      </c>
      <c r="J60" s="431">
        <v>35000000</v>
      </c>
      <c r="P60" s="483"/>
    </row>
    <row r="61" spans="1:16">
      <c r="A61" s="477" t="s">
        <v>771</v>
      </c>
      <c r="B61" s="21" t="s">
        <v>169</v>
      </c>
      <c r="C61" s="185" t="s">
        <v>388</v>
      </c>
      <c r="D61" s="21" t="s">
        <v>273</v>
      </c>
      <c r="E61" s="467" t="s">
        <v>1537</v>
      </c>
      <c r="F61" s="21" t="s">
        <v>27</v>
      </c>
      <c r="G61" s="188" t="s">
        <v>249</v>
      </c>
      <c r="H61" s="429">
        <v>2000000</v>
      </c>
      <c r="I61" s="430">
        <v>8000000</v>
      </c>
      <c r="J61" s="431">
        <v>0</v>
      </c>
      <c r="P61" s="483"/>
    </row>
    <row r="62" spans="1:16">
      <c r="A62" s="477" t="s">
        <v>771</v>
      </c>
      <c r="B62" s="21" t="s">
        <v>262</v>
      </c>
      <c r="C62" s="200" t="s">
        <v>842</v>
      </c>
      <c r="D62" s="21" t="s">
        <v>273</v>
      </c>
      <c r="E62" s="467" t="s">
        <v>1537</v>
      </c>
      <c r="F62" s="21" t="s">
        <v>27</v>
      </c>
      <c r="G62" s="188" t="s">
        <v>249</v>
      </c>
      <c r="H62" s="429">
        <v>10000000</v>
      </c>
      <c r="I62" s="430">
        <v>0</v>
      </c>
      <c r="J62" s="431">
        <v>0</v>
      </c>
      <c r="P62" s="483"/>
    </row>
    <row r="63" spans="1:16">
      <c r="A63" s="477" t="s">
        <v>771</v>
      </c>
      <c r="B63" s="21" t="s">
        <v>220</v>
      </c>
      <c r="C63" s="185" t="s">
        <v>233</v>
      </c>
      <c r="D63" s="21" t="s">
        <v>273</v>
      </c>
      <c r="E63" s="467" t="s">
        <v>1537</v>
      </c>
      <c r="F63" s="21" t="s">
        <v>27</v>
      </c>
      <c r="G63" s="188" t="s">
        <v>249</v>
      </c>
      <c r="H63" s="429">
        <v>260000000</v>
      </c>
      <c r="I63" s="430">
        <v>20000000</v>
      </c>
      <c r="J63" s="431">
        <v>8020000</v>
      </c>
      <c r="P63" s="483"/>
    </row>
    <row r="64" spans="1:16">
      <c r="A64" s="477" t="s">
        <v>771</v>
      </c>
      <c r="B64" s="21" t="s">
        <v>240</v>
      </c>
      <c r="C64" s="193" t="s">
        <v>26</v>
      </c>
      <c r="D64" s="23" t="s">
        <v>240</v>
      </c>
      <c r="E64" s="197"/>
      <c r="F64" s="23" t="s">
        <v>240</v>
      </c>
      <c r="G64" s="198" t="s">
        <v>240</v>
      </c>
      <c r="H64" s="432">
        <f>SUM(H50:H63)</f>
        <v>799500000</v>
      </c>
      <c r="I64" s="433">
        <f>SUM(I50:I63)</f>
        <v>147000000</v>
      </c>
      <c r="J64" s="434">
        <f>SUM(J50:J63)</f>
        <v>43020000</v>
      </c>
      <c r="K64" s="479"/>
      <c r="P64" s="483"/>
    </row>
    <row r="65" spans="1:16">
      <c r="A65" s="477" t="s">
        <v>335</v>
      </c>
      <c r="B65" s="21" t="s">
        <v>240</v>
      </c>
      <c r="C65" s="194" t="s">
        <v>1520</v>
      </c>
      <c r="D65" s="201"/>
      <c r="E65" s="197"/>
      <c r="F65" s="23" t="s">
        <v>240</v>
      </c>
      <c r="G65" s="198" t="s">
        <v>240</v>
      </c>
      <c r="H65" s="432"/>
      <c r="I65" s="433"/>
      <c r="J65" s="434"/>
      <c r="K65" s="479"/>
      <c r="P65" s="483"/>
    </row>
    <row r="66" spans="1:16" ht="25.5">
      <c r="A66" s="477" t="s">
        <v>335</v>
      </c>
      <c r="B66" s="21" t="s">
        <v>267</v>
      </c>
      <c r="C66" s="185" t="s">
        <v>252</v>
      </c>
      <c r="D66" s="21" t="s">
        <v>1531</v>
      </c>
      <c r="E66" s="467" t="s">
        <v>1537</v>
      </c>
      <c r="F66" s="21" t="s">
        <v>27</v>
      </c>
      <c r="G66" s="188" t="s">
        <v>249</v>
      </c>
      <c r="H66" s="429">
        <v>240000000</v>
      </c>
      <c r="I66" s="430">
        <v>15000000</v>
      </c>
      <c r="J66" s="431">
        <v>0</v>
      </c>
      <c r="K66" s="449" t="s">
        <v>1114</v>
      </c>
      <c r="P66" s="483"/>
    </row>
    <row r="67" spans="1:16">
      <c r="A67" s="477" t="s">
        <v>335</v>
      </c>
      <c r="B67" s="21" t="s">
        <v>172</v>
      </c>
      <c r="C67" s="185" t="s">
        <v>247</v>
      </c>
      <c r="D67" s="21" t="s">
        <v>1531</v>
      </c>
      <c r="E67" s="467" t="s">
        <v>1537</v>
      </c>
      <c r="F67" s="21" t="s">
        <v>27</v>
      </c>
      <c r="G67" s="188" t="s">
        <v>249</v>
      </c>
      <c r="H67" s="429">
        <v>20000000</v>
      </c>
      <c r="I67" s="430">
        <v>20000000</v>
      </c>
      <c r="J67" s="431">
        <v>0</v>
      </c>
      <c r="K67" s="479"/>
      <c r="P67" s="483"/>
    </row>
    <row r="68" spans="1:16" ht="25.5">
      <c r="A68" s="477" t="s">
        <v>335</v>
      </c>
      <c r="B68" s="21" t="s">
        <v>169</v>
      </c>
      <c r="C68" s="185" t="s">
        <v>388</v>
      </c>
      <c r="D68" s="21" t="s">
        <v>1531</v>
      </c>
      <c r="E68" s="467" t="s">
        <v>1537</v>
      </c>
      <c r="F68" s="21" t="s">
        <v>27</v>
      </c>
      <c r="G68" s="188" t="s">
        <v>249</v>
      </c>
      <c r="H68" s="429">
        <v>200000000</v>
      </c>
      <c r="I68" s="430">
        <v>60000000</v>
      </c>
      <c r="J68" s="431">
        <v>54160906</v>
      </c>
      <c r="K68" s="449" t="s">
        <v>1498</v>
      </c>
      <c r="P68" s="483"/>
    </row>
    <row r="69" spans="1:16">
      <c r="A69" s="477" t="s">
        <v>335</v>
      </c>
      <c r="B69" s="21" t="s">
        <v>220</v>
      </c>
      <c r="C69" s="185" t="s">
        <v>233</v>
      </c>
      <c r="D69" s="21" t="s">
        <v>1531</v>
      </c>
      <c r="E69" s="467" t="s">
        <v>1537</v>
      </c>
      <c r="F69" s="21" t="s">
        <v>27</v>
      </c>
      <c r="G69" s="188" t="s">
        <v>249</v>
      </c>
      <c r="H69" s="429">
        <v>10000000</v>
      </c>
      <c r="I69" s="430">
        <v>14000000</v>
      </c>
      <c r="J69" s="431">
        <v>0</v>
      </c>
      <c r="K69" s="479"/>
      <c r="P69" s="483"/>
    </row>
    <row r="70" spans="1:16">
      <c r="A70" s="477" t="s">
        <v>335</v>
      </c>
      <c r="B70" s="21" t="s">
        <v>519</v>
      </c>
      <c r="C70" s="185" t="s">
        <v>173</v>
      </c>
      <c r="D70" s="21" t="s">
        <v>1531</v>
      </c>
      <c r="E70" s="467" t="s">
        <v>1537</v>
      </c>
      <c r="F70" s="21" t="s">
        <v>27</v>
      </c>
      <c r="G70" s="188" t="s">
        <v>249</v>
      </c>
      <c r="H70" s="429">
        <v>30000000</v>
      </c>
      <c r="I70" s="430">
        <v>30000000</v>
      </c>
      <c r="J70" s="431">
        <v>0</v>
      </c>
      <c r="K70" s="479"/>
      <c r="P70" s="483"/>
    </row>
    <row r="71" spans="1:16">
      <c r="A71" s="477" t="s">
        <v>335</v>
      </c>
      <c r="B71" s="21" t="s">
        <v>518</v>
      </c>
      <c r="C71" s="185" t="s">
        <v>516</v>
      </c>
      <c r="D71" s="21" t="s">
        <v>1531</v>
      </c>
      <c r="E71" s="467" t="s">
        <v>1537</v>
      </c>
      <c r="F71" s="21" t="s">
        <v>27</v>
      </c>
      <c r="G71" s="188" t="s">
        <v>249</v>
      </c>
      <c r="H71" s="429">
        <v>30000000</v>
      </c>
      <c r="I71" s="430">
        <v>30000000</v>
      </c>
      <c r="J71" s="431">
        <v>21364000</v>
      </c>
      <c r="K71" s="479"/>
      <c r="P71" s="483"/>
    </row>
    <row r="72" spans="1:16">
      <c r="A72" s="477" t="s">
        <v>335</v>
      </c>
      <c r="B72" s="21" t="s">
        <v>1525</v>
      </c>
      <c r="C72" s="185" t="s">
        <v>1526</v>
      </c>
      <c r="D72" s="21" t="s">
        <v>1531</v>
      </c>
      <c r="E72" s="467" t="s">
        <v>1537</v>
      </c>
      <c r="F72" s="21" t="s">
        <v>27</v>
      </c>
      <c r="G72" s="188" t="s">
        <v>249</v>
      </c>
      <c r="H72" s="429">
        <v>0</v>
      </c>
      <c r="I72" s="430">
        <v>85000000</v>
      </c>
      <c r="K72" s="479"/>
      <c r="P72" s="483"/>
    </row>
    <row r="73" spans="1:16">
      <c r="A73" s="477" t="s">
        <v>335</v>
      </c>
      <c r="B73" s="21" t="s">
        <v>240</v>
      </c>
      <c r="C73" s="193" t="s">
        <v>26</v>
      </c>
      <c r="D73" s="23" t="s">
        <v>240</v>
      </c>
      <c r="E73" s="197"/>
      <c r="F73" s="23" t="s">
        <v>240</v>
      </c>
      <c r="G73" s="198" t="s">
        <v>240</v>
      </c>
      <c r="H73" s="432">
        <f>SUM(H66:H72)</f>
        <v>530000000</v>
      </c>
      <c r="I73" s="433">
        <f>SUM(I66:I72)</f>
        <v>254000000</v>
      </c>
      <c r="J73" s="434">
        <f>SUM(J66:J72)</f>
        <v>75524906</v>
      </c>
      <c r="K73" s="479"/>
      <c r="P73" s="483"/>
    </row>
    <row r="74" spans="1:16">
      <c r="A74" s="477" t="s">
        <v>338</v>
      </c>
      <c r="B74" s="21" t="s">
        <v>240</v>
      </c>
      <c r="C74" s="194" t="s">
        <v>422</v>
      </c>
      <c r="D74" s="23" t="s">
        <v>240</v>
      </c>
      <c r="E74" s="197"/>
      <c r="F74" s="23" t="s">
        <v>240</v>
      </c>
      <c r="G74" s="198" t="s">
        <v>240</v>
      </c>
      <c r="H74" s="432"/>
      <c r="I74" s="433"/>
      <c r="J74" s="434"/>
      <c r="K74" s="479"/>
      <c r="P74" s="483"/>
    </row>
    <row r="75" spans="1:16">
      <c r="A75" s="477" t="s">
        <v>338</v>
      </c>
      <c r="B75" s="21" t="s">
        <v>172</v>
      </c>
      <c r="C75" s="185" t="s">
        <v>247</v>
      </c>
      <c r="D75" s="21" t="s">
        <v>1531</v>
      </c>
      <c r="E75" s="467" t="s">
        <v>1537</v>
      </c>
      <c r="F75" s="21" t="s">
        <v>27</v>
      </c>
      <c r="G75" s="188" t="s">
        <v>249</v>
      </c>
      <c r="H75" s="429">
        <v>50000000</v>
      </c>
      <c r="I75" s="430">
        <v>26000000</v>
      </c>
      <c r="J75" s="431">
        <v>0</v>
      </c>
      <c r="K75" s="479"/>
      <c r="P75" s="483"/>
    </row>
    <row r="76" spans="1:16">
      <c r="A76" s="477" t="s">
        <v>338</v>
      </c>
      <c r="B76" s="21" t="s">
        <v>1142</v>
      </c>
      <c r="C76" s="185" t="s">
        <v>817</v>
      </c>
      <c r="D76" s="21" t="s">
        <v>1531</v>
      </c>
      <c r="E76" s="467" t="s">
        <v>1537</v>
      </c>
      <c r="F76" s="21" t="s">
        <v>27</v>
      </c>
      <c r="G76" s="188" t="s">
        <v>249</v>
      </c>
      <c r="H76" s="429">
        <v>14450000</v>
      </c>
      <c r="I76" s="430">
        <v>0</v>
      </c>
      <c r="J76" s="431">
        <v>0</v>
      </c>
      <c r="K76" s="479"/>
      <c r="P76" s="483"/>
    </row>
    <row r="77" spans="1:16">
      <c r="A77" s="477" t="s">
        <v>338</v>
      </c>
      <c r="B77" s="21" t="s">
        <v>387</v>
      </c>
      <c r="C77" s="185" t="s">
        <v>552</v>
      </c>
      <c r="D77" s="21" t="s">
        <v>1531</v>
      </c>
      <c r="E77" s="467" t="s">
        <v>1537</v>
      </c>
      <c r="F77" s="21" t="s">
        <v>27</v>
      </c>
      <c r="G77" s="188" t="s">
        <v>249</v>
      </c>
      <c r="H77" s="429">
        <v>0</v>
      </c>
      <c r="I77" s="430">
        <v>20000000</v>
      </c>
      <c r="J77" s="431">
        <v>0</v>
      </c>
      <c r="K77" s="479"/>
      <c r="P77" s="483"/>
    </row>
    <row r="78" spans="1:16">
      <c r="A78" s="477" t="s">
        <v>338</v>
      </c>
      <c r="B78" s="21" t="s">
        <v>257</v>
      </c>
      <c r="C78" s="185" t="s">
        <v>749</v>
      </c>
      <c r="D78" s="21" t="s">
        <v>1531</v>
      </c>
      <c r="E78" s="467" t="s">
        <v>1537</v>
      </c>
      <c r="F78" s="21" t="s">
        <v>27</v>
      </c>
      <c r="G78" s="188" t="s">
        <v>249</v>
      </c>
      <c r="H78" s="429">
        <v>25550000</v>
      </c>
      <c r="I78" s="430">
        <v>25550000</v>
      </c>
      <c r="J78" s="431">
        <v>0</v>
      </c>
      <c r="K78" s="479"/>
      <c r="P78" s="483"/>
    </row>
    <row r="79" spans="1:16">
      <c r="A79" s="477" t="s">
        <v>338</v>
      </c>
      <c r="B79" s="21" t="s">
        <v>220</v>
      </c>
      <c r="C79" s="185" t="s">
        <v>233</v>
      </c>
      <c r="D79" s="21" t="s">
        <v>1531</v>
      </c>
      <c r="E79" s="467" t="s">
        <v>1537</v>
      </c>
      <c r="F79" s="21" t="s">
        <v>27</v>
      </c>
      <c r="G79" s="188" t="s">
        <v>249</v>
      </c>
      <c r="I79" s="430">
        <v>23450000</v>
      </c>
      <c r="J79" s="431">
        <v>0</v>
      </c>
      <c r="K79" s="479"/>
      <c r="P79" s="483"/>
    </row>
    <row r="80" spans="1:16">
      <c r="A80" s="477" t="s">
        <v>338</v>
      </c>
      <c r="B80" s="21" t="s">
        <v>240</v>
      </c>
      <c r="C80" s="193" t="s">
        <v>26</v>
      </c>
      <c r="D80" s="23" t="s">
        <v>240</v>
      </c>
      <c r="E80" s="197"/>
      <c r="F80" s="23" t="s">
        <v>240</v>
      </c>
      <c r="G80" s="198" t="s">
        <v>240</v>
      </c>
      <c r="H80" s="432">
        <f>SUM(H75:H79)</f>
        <v>90000000</v>
      </c>
      <c r="I80" s="433">
        <f>SUM(I75:I79)</f>
        <v>95000000</v>
      </c>
      <c r="J80" s="434">
        <f>SUM(J75:J79)</f>
        <v>0</v>
      </c>
      <c r="K80" s="479"/>
      <c r="P80" s="483"/>
    </row>
    <row r="81" spans="1:16">
      <c r="A81" s="476" t="s">
        <v>337</v>
      </c>
      <c r="B81" s="21" t="s">
        <v>240</v>
      </c>
      <c r="C81" s="194" t="s">
        <v>421</v>
      </c>
      <c r="D81" s="23" t="s">
        <v>240</v>
      </c>
      <c r="E81" s="197"/>
      <c r="F81" s="23" t="s">
        <v>240</v>
      </c>
      <c r="G81" s="198" t="s">
        <v>240</v>
      </c>
      <c r="H81" s="432"/>
      <c r="I81" s="433"/>
      <c r="J81" s="434"/>
      <c r="K81" s="479"/>
      <c r="P81" s="483"/>
    </row>
    <row r="82" spans="1:16">
      <c r="A82" s="476" t="s">
        <v>337</v>
      </c>
      <c r="B82" s="21" t="s">
        <v>372</v>
      </c>
      <c r="C82" s="185" t="s">
        <v>805</v>
      </c>
      <c r="D82" s="21" t="s">
        <v>1531</v>
      </c>
      <c r="E82" s="467" t="s">
        <v>1537</v>
      </c>
      <c r="F82" s="21" t="s">
        <v>27</v>
      </c>
      <c r="G82" s="188" t="s">
        <v>249</v>
      </c>
      <c r="H82" s="429">
        <v>30000000</v>
      </c>
      <c r="I82" s="430">
        <v>10000000</v>
      </c>
      <c r="J82" s="434">
        <v>0</v>
      </c>
      <c r="K82" s="479"/>
      <c r="P82" s="483"/>
    </row>
    <row r="83" spans="1:16" ht="25.5">
      <c r="A83" s="476" t="s">
        <v>337</v>
      </c>
      <c r="B83" s="21" t="s">
        <v>500</v>
      </c>
      <c r="C83" s="200" t="s">
        <v>835</v>
      </c>
      <c r="D83" s="21" t="s">
        <v>1531</v>
      </c>
      <c r="E83" s="467" t="s">
        <v>1537</v>
      </c>
      <c r="F83" s="21" t="s">
        <v>27</v>
      </c>
      <c r="G83" s="188" t="s">
        <v>249</v>
      </c>
      <c r="H83" s="429">
        <v>8000000</v>
      </c>
      <c r="I83" s="430">
        <v>2000000</v>
      </c>
      <c r="J83" s="434">
        <v>0</v>
      </c>
      <c r="K83" s="319" t="s">
        <v>796</v>
      </c>
      <c r="P83" s="483"/>
    </row>
    <row r="84" spans="1:16">
      <c r="A84" s="476" t="s">
        <v>337</v>
      </c>
      <c r="B84" s="21" t="s">
        <v>579</v>
      </c>
      <c r="C84" s="185" t="s">
        <v>255</v>
      </c>
      <c r="D84" s="21" t="s">
        <v>1531</v>
      </c>
      <c r="E84" s="467" t="s">
        <v>1537</v>
      </c>
      <c r="F84" s="21" t="s">
        <v>27</v>
      </c>
      <c r="G84" s="188" t="s">
        <v>249</v>
      </c>
      <c r="H84" s="429">
        <v>20000000</v>
      </c>
      <c r="I84" s="430">
        <v>20000000</v>
      </c>
      <c r="J84" s="434">
        <v>0</v>
      </c>
      <c r="K84" s="479"/>
      <c r="P84" s="483"/>
    </row>
    <row r="85" spans="1:16">
      <c r="A85" s="476" t="s">
        <v>337</v>
      </c>
      <c r="B85" s="21" t="s">
        <v>169</v>
      </c>
      <c r="C85" s="185" t="s">
        <v>388</v>
      </c>
      <c r="D85" s="21" t="s">
        <v>1531</v>
      </c>
      <c r="E85" s="467" t="s">
        <v>1537</v>
      </c>
      <c r="F85" s="21" t="s">
        <v>27</v>
      </c>
      <c r="G85" s="188" t="s">
        <v>249</v>
      </c>
      <c r="H85" s="429">
        <v>9000000</v>
      </c>
      <c r="I85" s="430">
        <v>40000000</v>
      </c>
      <c r="J85" s="434">
        <v>0</v>
      </c>
      <c r="K85" s="479"/>
      <c r="P85" s="483"/>
    </row>
    <row r="86" spans="1:16">
      <c r="A86" s="476" t="s">
        <v>337</v>
      </c>
      <c r="B86" s="21" t="s">
        <v>240</v>
      </c>
      <c r="C86" s="193" t="s">
        <v>26</v>
      </c>
      <c r="D86" s="23" t="s">
        <v>240</v>
      </c>
      <c r="E86" s="197"/>
      <c r="F86" s="23" t="s">
        <v>240</v>
      </c>
      <c r="G86" s="198" t="s">
        <v>240</v>
      </c>
      <c r="H86" s="432">
        <f>SUM(H82:H85)</f>
        <v>67000000</v>
      </c>
      <c r="I86" s="433">
        <f>SUM(I82:I85)</f>
        <v>72000000</v>
      </c>
      <c r="J86" s="434">
        <v>0</v>
      </c>
      <c r="K86" s="479"/>
      <c r="P86" s="483"/>
    </row>
    <row r="87" spans="1:16">
      <c r="A87" s="390" t="s">
        <v>587</v>
      </c>
      <c r="B87" s="21" t="s">
        <v>240</v>
      </c>
      <c r="C87" s="194" t="s">
        <v>795</v>
      </c>
      <c r="D87" s="23" t="s">
        <v>240</v>
      </c>
      <c r="E87" s="197"/>
      <c r="F87" s="23" t="s">
        <v>240</v>
      </c>
      <c r="G87" s="198" t="s">
        <v>240</v>
      </c>
      <c r="H87" s="432"/>
      <c r="I87" s="433"/>
      <c r="J87" s="434"/>
      <c r="K87" s="479"/>
      <c r="P87" s="483"/>
    </row>
    <row r="88" spans="1:16">
      <c r="A88" s="390" t="s">
        <v>587</v>
      </c>
      <c r="B88" s="21" t="s">
        <v>806</v>
      </c>
      <c r="C88" s="200" t="s">
        <v>834</v>
      </c>
      <c r="D88" s="21" t="s">
        <v>339</v>
      </c>
      <c r="E88" s="467" t="s">
        <v>1537</v>
      </c>
      <c r="F88" s="21" t="s">
        <v>27</v>
      </c>
      <c r="G88" s="188" t="s">
        <v>249</v>
      </c>
      <c r="H88" s="429">
        <v>20000000</v>
      </c>
      <c r="I88" s="430">
        <v>10000000</v>
      </c>
      <c r="J88" s="431">
        <v>0</v>
      </c>
      <c r="K88" s="479"/>
      <c r="P88" s="483"/>
    </row>
    <row r="89" spans="1:16">
      <c r="A89" s="390" t="s">
        <v>587</v>
      </c>
      <c r="B89" s="21" t="s">
        <v>394</v>
      </c>
      <c r="C89" s="185" t="s">
        <v>794</v>
      </c>
      <c r="D89" s="21" t="s">
        <v>339</v>
      </c>
      <c r="E89" s="467" t="s">
        <v>1537</v>
      </c>
      <c r="F89" s="21" t="s">
        <v>27</v>
      </c>
      <c r="G89" s="188" t="s">
        <v>249</v>
      </c>
      <c r="H89" s="429">
        <v>20700000</v>
      </c>
      <c r="I89" s="430">
        <v>28700000</v>
      </c>
      <c r="J89" s="431">
        <v>0</v>
      </c>
      <c r="K89" s="479"/>
      <c r="P89" s="483"/>
    </row>
    <row r="90" spans="1:16">
      <c r="A90" s="390" t="s">
        <v>587</v>
      </c>
      <c r="B90" s="21" t="s">
        <v>500</v>
      </c>
      <c r="C90" s="200" t="s">
        <v>835</v>
      </c>
      <c r="D90" s="21" t="s">
        <v>339</v>
      </c>
      <c r="E90" s="467" t="s">
        <v>1537</v>
      </c>
      <c r="F90" s="21" t="s">
        <v>27</v>
      </c>
      <c r="G90" s="188" t="s">
        <v>249</v>
      </c>
      <c r="H90" s="429">
        <v>500000</v>
      </c>
      <c r="I90" s="430">
        <v>500000</v>
      </c>
      <c r="J90" s="431">
        <v>500000</v>
      </c>
      <c r="K90" s="479"/>
      <c r="P90" s="483"/>
    </row>
    <row r="91" spans="1:16">
      <c r="A91" s="390" t="s">
        <v>587</v>
      </c>
      <c r="B91" s="21" t="s">
        <v>169</v>
      </c>
      <c r="C91" s="185" t="s">
        <v>388</v>
      </c>
      <c r="D91" s="21" t="s">
        <v>339</v>
      </c>
      <c r="E91" s="467" t="s">
        <v>1537</v>
      </c>
      <c r="F91" s="21" t="s">
        <v>27</v>
      </c>
      <c r="G91" s="188" t="s">
        <v>249</v>
      </c>
      <c r="H91" s="429">
        <v>3540000</v>
      </c>
      <c r="I91" s="430">
        <v>3540000</v>
      </c>
      <c r="J91" s="431">
        <v>0</v>
      </c>
      <c r="K91" s="479"/>
      <c r="P91" s="483"/>
    </row>
    <row r="92" spans="1:16">
      <c r="A92" s="390" t="s">
        <v>587</v>
      </c>
      <c r="B92" s="21" t="s">
        <v>379</v>
      </c>
      <c r="C92" s="185" t="s">
        <v>826</v>
      </c>
      <c r="D92" s="21" t="s">
        <v>339</v>
      </c>
      <c r="E92" s="467" t="s">
        <v>1537</v>
      </c>
      <c r="F92" s="21" t="s">
        <v>27</v>
      </c>
      <c r="G92" s="188" t="s">
        <v>249</v>
      </c>
      <c r="H92" s="429">
        <v>1100000</v>
      </c>
      <c r="I92" s="430">
        <v>1100000</v>
      </c>
      <c r="J92" s="431">
        <v>0</v>
      </c>
      <c r="K92" s="479"/>
      <c r="P92" s="483"/>
    </row>
    <row r="93" spans="1:16">
      <c r="A93" s="390" t="s">
        <v>587</v>
      </c>
      <c r="B93" s="21" t="s">
        <v>262</v>
      </c>
      <c r="C93" s="200" t="s">
        <v>842</v>
      </c>
      <c r="D93" s="21" t="s">
        <v>339</v>
      </c>
      <c r="E93" s="467" t="s">
        <v>1537</v>
      </c>
      <c r="F93" s="21" t="s">
        <v>27</v>
      </c>
      <c r="G93" s="188" t="s">
        <v>249</v>
      </c>
      <c r="H93" s="429">
        <v>3500000</v>
      </c>
      <c r="I93" s="430">
        <v>3500000</v>
      </c>
      <c r="J93" s="431">
        <v>0</v>
      </c>
      <c r="K93" s="479"/>
      <c r="P93" s="483"/>
    </row>
    <row r="94" spans="1:16">
      <c r="A94" s="390" t="s">
        <v>587</v>
      </c>
      <c r="B94" s="21" t="s">
        <v>811</v>
      </c>
      <c r="C94" s="185" t="s">
        <v>793</v>
      </c>
      <c r="D94" s="21" t="s">
        <v>339</v>
      </c>
      <c r="E94" s="467" t="s">
        <v>1537</v>
      </c>
      <c r="F94" s="21" t="s">
        <v>27</v>
      </c>
      <c r="G94" s="188" t="s">
        <v>249</v>
      </c>
      <c r="H94" s="429">
        <v>10660000</v>
      </c>
      <c r="I94" s="430">
        <v>12260000</v>
      </c>
      <c r="J94" s="431">
        <v>0</v>
      </c>
      <c r="K94" s="479"/>
      <c r="P94" s="483"/>
    </row>
    <row r="95" spans="1:16">
      <c r="A95" s="390" t="s">
        <v>587</v>
      </c>
      <c r="B95" s="21" t="s">
        <v>240</v>
      </c>
      <c r="C95" s="193" t="s">
        <v>26</v>
      </c>
      <c r="D95" s="23" t="s">
        <v>240</v>
      </c>
      <c r="E95" s="197"/>
      <c r="F95" s="23" t="s">
        <v>240</v>
      </c>
      <c r="G95" s="198" t="s">
        <v>240</v>
      </c>
      <c r="H95" s="432">
        <f>SUM(H88:H94)</f>
        <v>60000000</v>
      </c>
      <c r="I95" s="433">
        <f>SUM(I88:I94)</f>
        <v>59600000</v>
      </c>
      <c r="J95" s="434">
        <f>SUM(J88:J94)</f>
        <v>500000</v>
      </c>
      <c r="K95" s="479"/>
      <c r="P95" s="483"/>
    </row>
    <row r="96" spans="1:16">
      <c r="A96" s="477" t="s">
        <v>515</v>
      </c>
      <c r="B96" s="21" t="s">
        <v>240</v>
      </c>
      <c r="C96" s="29" t="s">
        <v>536</v>
      </c>
      <c r="D96" s="21" t="s">
        <v>240</v>
      </c>
      <c r="E96" s="187"/>
      <c r="F96" s="21" t="s">
        <v>240</v>
      </c>
      <c r="G96" s="188" t="s">
        <v>240</v>
      </c>
      <c r="P96" s="483"/>
    </row>
    <row r="97" spans="1:16">
      <c r="A97" s="477" t="s">
        <v>515</v>
      </c>
      <c r="B97" s="21" t="s">
        <v>172</v>
      </c>
      <c r="C97" s="185" t="s">
        <v>247</v>
      </c>
      <c r="D97" s="21" t="s">
        <v>1531</v>
      </c>
      <c r="E97" s="467" t="s">
        <v>1537</v>
      </c>
      <c r="F97" s="21" t="s">
        <v>27</v>
      </c>
      <c r="G97" s="188" t="s">
        <v>249</v>
      </c>
      <c r="H97" s="429">
        <v>5000000</v>
      </c>
      <c r="I97" s="430">
        <v>5000000</v>
      </c>
      <c r="J97" s="431">
        <v>0</v>
      </c>
      <c r="P97" s="483"/>
    </row>
    <row r="98" spans="1:16">
      <c r="A98" s="477" t="s">
        <v>515</v>
      </c>
      <c r="B98" s="21" t="s">
        <v>565</v>
      </c>
      <c r="C98" s="185" t="s">
        <v>828</v>
      </c>
      <c r="D98" s="21" t="s">
        <v>1531</v>
      </c>
      <c r="E98" s="467" t="s">
        <v>1537</v>
      </c>
      <c r="F98" s="21" t="s">
        <v>27</v>
      </c>
      <c r="G98" s="188" t="s">
        <v>249</v>
      </c>
      <c r="H98" s="429">
        <v>3000000</v>
      </c>
      <c r="I98" s="430">
        <v>3000000</v>
      </c>
      <c r="J98" s="431">
        <v>0</v>
      </c>
      <c r="P98" s="483"/>
    </row>
    <row r="99" spans="1:16" s="196" customFormat="1">
      <c r="A99" s="477" t="s">
        <v>515</v>
      </c>
      <c r="B99" s="21" t="s">
        <v>517</v>
      </c>
      <c r="C99" s="185" t="s">
        <v>174</v>
      </c>
      <c r="D99" s="21" t="s">
        <v>1531</v>
      </c>
      <c r="E99" s="467" t="s">
        <v>1537</v>
      </c>
      <c r="F99" s="21" t="s">
        <v>27</v>
      </c>
      <c r="G99" s="188" t="s">
        <v>249</v>
      </c>
      <c r="H99" s="429">
        <v>0</v>
      </c>
      <c r="I99" s="430">
        <v>2000000</v>
      </c>
      <c r="J99" s="431">
        <v>0</v>
      </c>
      <c r="K99" s="449"/>
      <c r="L99" s="185"/>
      <c r="M99" s="185"/>
      <c r="N99" s="185"/>
      <c r="P99" s="483"/>
    </row>
    <row r="100" spans="1:16">
      <c r="A100" s="477" t="s">
        <v>515</v>
      </c>
      <c r="B100" s="21" t="s">
        <v>518</v>
      </c>
      <c r="C100" s="185" t="s">
        <v>516</v>
      </c>
      <c r="D100" s="21" t="s">
        <v>1531</v>
      </c>
      <c r="E100" s="467" t="s">
        <v>1537</v>
      </c>
      <c r="F100" s="21" t="s">
        <v>27</v>
      </c>
      <c r="G100" s="188" t="s">
        <v>249</v>
      </c>
      <c r="H100" s="429">
        <v>14000000</v>
      </c>
      <c r="I100" s="430">
        <v>12000000</v>
      </c>
      <c r="J100" s="431">
        <v>0</v>
      </c>
      <c r="P100" s="483"/>
    </row>
    <row r="101" spans="1:16">
      <c r="A101" s="477" t="s">
        <v>515</v>
      </c>
      <c r="B101" s="21" t="s">
        <v>240</v>
      </c>
      <c r="C101" s="193" t="s">
        <v>26</v>
      </c>
      <c r="D101" s="21" t="s">
        <v>240</v>
      </c>
      <c r="E101" s="187"/>
      <c r="F101" s="21" t="s">
        <v>240</v>
      </c>
      <c r="G101" s="188" t="s">
        <v>240</v>
      </c>
      <c r="H101" s="432">
        <f>SUM(H97:H100)</f>
        <v>22000000</v>
      </c>
      <c r="I101" s="433">
        <f>SUM(I97:I100)</f>
        <v>22000000</v>
      </c>
      <c r="J101" s="431">
        <v>0</v>
      </c>
      <c r="P101" s="483"/>
    </row>
    <row r="102" spans="1:16">
      <c r="A102" s="477" t="s">
        <v>30</v>
      </c>
      <c r="B102" s="21" t="s">
        <v>240</v>
      </c>
      <c r="C102" s="194" t="s">
        <v>248</v>
      </c>
      <c r="D102" s="21" t="s">
        <v>240</v>
      </c>
      <c r="E102" s="187"/>
      <c r="F102" s="21" t="s">
        <v>240</v>
      </c>
      <c r="G102" s="188" t="s">
        <v>240</v>
      </c>
      <c r="P102" s="483"/>
    </row>
    <row r="103" spans="1:16">
      <c r="A103" s="477" t="s">
        <v>30</v>
      </c>
      <c r="B103" s="21" t="s">
        <v>172</v>
      </c>
      <c r="C103" s="185" t="s">
        <v>247</v>
      </c>
      <c r="D103" s="21" t="s">
        <v>31</v>
      </c>
      <c r="E103" s="467" t="s">
        <v>1537</v>
      </c>
      <c r="F103" s="21" t="s">
        <v>27</v>
      </c>
      <c r="G103" s="188" t="s">
        <v>249</v>
      </c>
      <c r="H103" s="429">
        <v>30000000</v>
      </c>
      <c r="I103" s="430">
        <v>50500000</v>
      </c>
      <c r="J103" s="431">
        <v>4540000</v>
      </c>
      <c r="P103" s="483"/>
    </row>
    <row r="104" spans="1:16">
      <c r="A104" s="477" t="s">
        <v>30</v>
      </c>
      <c r="B104" s="21" t="s">
        <v>500</v>
      </c>
      <c r="C104" s="200" t="s">
        <v>835</v>
      </c>
      <c r="D104" s="21" t="s">
        <v>31</v>
      </c>
      <c r="E104" s="467" t="s">
        <v>1537</v>
      </c>
      <c r="F104" s="21" t="s">
        <v>27</v>
      </c>
      <c r="G104" s="188" t="s">
        <v>249</v>
      </c>
      <c r="H104" s="429">
        <v>30000000</v>
      </c>
      <c r="I104" s="430">
        <v>16000000</v>
      </c>
      <c r="J104" s="431">
        <v>0</v>
      </c>
      <c r="P104" s="483"/>
    </row>
    <row r="105" spans="1:16">
      <c r="A105" s="477" t="s">
        <v>30</v>
      </c>
      <c r="B105" s="21" t="s">
        <v>169</v>
      </c>
      <c r="C105" s="185" t="s">
        <v>388</v>
      </c>
      <c r="D105" s="21" t="s">
        <v>31</v>
      </c>
      <c r="E105" s="467" t="s">
        <v>1537</v>
      </c>
      <c r="F105" s="21" t="s">
        <v>27</v>
      </c>
      <c r="G105" s="188" t="s">
        <v>249</v>
      </c>
      <c r="H105" s="429">
        <v>2000000</v>
      </c>
      <c r="I105" s="430">
        <v>2000000</v>
      </c>
      <c r="J105" s="431">
        <v>0</v>
      </c>
      <c r="P105" s="483"/>
    </row>
    <row r="106" spans="1:16">
      <c r="A106" s="477" t="s">
        <v>30</v>
      </c>
      <c r="B106" s="21" t="s">
        <v>220</v>
      </c>
      <c r="C106" s="185" t="s">
        <v>233</v>
      </c>
      <c r="D106" s="21" t="s">
        <v>31</v>
      </c>
      <c r="E106" s="467" t="s">
        <v>1537</v>
      </c>
      <c r="F106" s="21" t="s">
        <v>27</v>
      </c>
      <c r="G106" s="188" t="s">
        <v>249</v>
      </c>
      <c r="H106" s="429">
        <v>1800000</v>
      </c>
      <c r="I106" s="430">
        <v>16500000</v>
      </c>
      <c r="J106" s="431">
        <v>0</v>
      </c>
      <c r="P106" s="483"/>
    </row>
    <row r="107" spans="1:16">
      <c r="A107" s="477" t="s">
        <v>30</v>
      </c>
      <c r="B107" s="21" t="s">
        <v>221</v>
      </c>
      <c r="C107" s="185" t="s">
        <v>234</v>
      </c>
      <c r="D107" s="21" t="s">
        <v>31</v>
      </c>
      <c r="E107" s="467" t="s">
        <v>1537</v>
      </c>
      <c r="F107" s="21" t="s">
        <v>27</v>
      </c>
      <c r="G107" s="188" t="s">
        <v>249</v>
      </c>
      <c r="H107" s="429">
        <v>2500000</v>
      </c>
      <c r="I107" s="430">
        <v>0</v>
      </c>
      <c r="J107" s="431">
        <v>0</v>
      </c>
      <c r="P107" s="483"/>
    </row>
    <row r="108" spans="1:16">
      <c r="A108" s="477" t="s">
        <v>30</v>
      </c>
      <c r="B108" s="21" t="s">
        <v>222</v>
      </c>
      <c r="C108" s="185" t="s">
        <v>813</v>
      </c>
      <c r="D108" s="21" t="s">
        <v>31</v>
      </c>
      <c r="E108" s="467" t="s">
        <v>1537</v>
      </c>
      <c r="F108" s="21" t="s">
        <v>27</v>
      </c>
      <c r="G108" s="188" t="s">
        <v>249</v>
      </c>
      <c r="H108" s="429">
        <v>1500000</v>
      </c>
      <c r="I108" s="430">
        <v>0</v>
      </c>
      <c r="J108" s="431">
        <v>0</v>
      </c>
      <c r="P108" s="483"/>
    </row>
    <row r="109" spans="1:16">
      <c r="A109" s="477" t="s">
        <v>30</v>
      </c>
      <c r="B109" s="21" t="s">
        <v>558</v>
      </c>
      <c r="C109" s="185" t="s">
        <v>241</v>
      </c>
      <c r="D109" s="21" t="s">
        <v>31</v>
      </c>
      <c r="E109" s="467" t="s">
        <v>1537</v>
      </c>
      <c r="F109" s="21" t="s">
        <v>27</v>
      </c>
      <c r="G109" s="188" t="s">
        <v>249</v>
      </c>
      <c r="H109" s="429">
        <v>700000</v>
      </c>
      <c r="I109" s="430">
        <v>0</v>
      </c>
      <c r="J109" s="431">
        <v>0</v>
      </c>
      <c r="P109" s="483"/>
    </row>
    <row r="110" spans="1:16">
      <c r="A110" s="477" t="s">
        <v>30</v>
      </c>
      <c r="B110" s="21" t="s">
        <v>245</v>
      </c>
      <c r="C110" s="185" t="s">
        <v>243</v>
      </c>
      <c r="D110" s="21" t="s">
        <v>31</v>
      </c>
      <c r="E110" s="467" t="s">
        <v>1537</v>
      </c>
      <c r="F110" s="21" t="s">
        <v>27</v>
      </c>
      <c r="G110" s="188" t="s">
        <v>249</v>
      </c>
      <c r="H110" s="429">
        <v>1000000</v>
      </c>
      <c r="I110" s="430">
        <v>0</v>
      </c>
      <c r="J110" s="431">
        <v>0</v>
      </c>
      <c r="P110" s="483"/>
    </row>
    <row r="111" spans="1:16">
      <c r="A111" s="477" t="s">
        <v>30</v>
      </c>
      <c r="B111" s="21" t="s">
        <v>560</v>
      </c>
      <c r="C111" s="185" t="s">
        <v>244</v>
      </c>
      <c r="D111" s="21" t="s">
        <v>31</v>
      </c>
      <c r="E111" s="467" t="s">
        <v>1537</v>
      </c>
      <c r="F111" s="21" t="s">
        <v>27</v>
      </c>
      <c r="G111" s="188" t="s">
        <v>249</v>
      </c>
      <c r="H111" s="429">
        <v>2000000</v>
      </c>
      <c r="I111" s="430">
        <v>0</v>
      </c>
      <c r="J111" s="431">
        <v>0</v>
      </c>
      <c r="P111" s="483"/>
    </row>
    <row r="112" spans="1:16">
      <c r="A112" s="477" t="s">
        <v>30</v>
      </c>
      <c r="B112" s="21" t="s">
        <v>1056</v>
      </c>
      <c r="C112" s="185" t="s">
        <v>246</v>
      </c>
      <c r="D112" s="21" t="s">
        <v>31</v>
      </c>
      <c r="E112" s="467" t="s">
        <v>1537</v>
      </c>
      <c r="F112" s="21" t="s">
        <v>27</v>
      </c>
      <c r="G112" s="188" t="s">
        <v>249</v>
      </c>
      <c r="H112" s="429">
        <v>500000</v>
      </c>
      <c r="I112" s="430">
        <v>0</v>
      </c>
      <c r="J112" s="431">
        <v>0</v>
      </c>
      <c r="P112" s="483"/>
    </row>
    <row r="113" spans="1:16">
      <c r="A113" s="477" t="s">
        <v>30</v>
      </c>
      <c r="B113" s="21" t="s">
        <v>240</v>
      </c>
      <c r="C113" s="193" t="s">
        <v>26</v>
      </c>
      <c r="D113" s="23" t="s">
        <v>240</v>
      </c>
      <c r="E113" s="197"/>
      <c r="F113" s="23" t="s">
        <v>240</v>
      </c>
      <c r="G113" s="198" t="s">
        <v>240</v>
      </c>
      <c r="H113" s="432">
        <f>SUM(H103:H112)</f>
        <v>72000000</v>
      </c>
      <c r="I113" s="433">
        <f>SUM(I103:I112)</f>
        <v>85000000</v>
      </c>
      <c r="J113" s="434">
        <f>SUM(J103:J112)</f>
        <v>4540000</v>
      </c>
      <c r="K113" s="479"/>
      <c r="P113" s="483"/>
    </row>
    <row r="114" spans="1:16">
      <c r="A114" s="477" t="s">
        <v>423</v>
      </c>
      <c r="B114" s="21" t="s">
        <v>240</v>
      </c>
      <c r="C114" s="194" t="s">
        <v>424</v>
      </c>
      <c r="D114" s="21" t="s">
        <v>240</v>
      </c>
      <c r="E114" s="187"/>
      <c r="F114" s="21" t="s">
        <v>240</v>
      </c>
      <c r="G114" s="188" t="s">
        <v>240</v>
      </c>
      <c r="P114" s="483"/>
    </row>
    <row r="115" spans="1:16" ht="63.75">
      <c r="A115" s="477" t="s">
        <v>423</v>
      </c>
      <c r="B115" s="21" t="s">
        <v>267</v>
      </c>
      <c r="C115" s="185" t="s">
        <v>252</v>
      </c>
      <c r="D115" s="21" t="s">
        <v>1</v>
      </c>
      <c r="E115" s="467" t="s">
        <v>1537</v>
      </c>
      <c r="F115" s="195" t="s">
        <v>376</v>
      </c>
      <c r="G115" s="188" t="s">
        <v>249</v>
      </c>
      <c r="H115" s="429">
        <v>350000000</v>
      </c>
      <c r="I115" s="430">
        <v>150500000</v>
      </c>
      <c r="J115" s="431">
        <v>138855059</v>
      </c>
      <c r="K115" s="449" t="s">
        <v>1502</v>
      </c>
      <c r="P115" s="483"/>
    </row>
    <row r="116" spans="1:16" ht="38.25">
      <c r="A116" s="477" t="s">
        <v>423</v>
      </c>
      <c r="B116" s="21" t="s">
        <v>172</v>
      </c>
      <c r="C116" s="185" t="s">
        <v>247</v>
      </c>
      <c r="D116" s="21" t="s">
        <v>1</v>
      </c>
      <c r="E116" s="467" t="s">
        <v>1537</v>
      </c>
      <c r="F116" s="195" t="s">
        <v>376</v>
      </c>
      <c r="G116" s="188" t="s">
        <v>249</v>
      </c>
      <c r="H116" s="429">
        <v>200000000</v>
      </c>
      <c r="I116" s="430">
        <v>245000000</v>
      </c>
      <c r="J116" s="431">
        <v>156372169</v>
      </c>
      <c r="K116" s="449" t="s">
        <v>798</v>
      </c>
      <c r="P116" s="483"/>
    </row>
    <row r="117" spans="1:16">
      <c r="A117" s="477" t="s">
        <v>423</v>
      </c>
      <c r="B117" s="21" t="s">
        <v>169</v>
      </c>
      <c r="C117" s="185" t="s">
        <v>388</v>
      </c>
      <c r="D117" s="21" t="s">
        <v>1</v>
      </c>
      <c r="E117" s="467" t="s">
        <v>1537</v>
      </c>
      <c r="F117" s="195" t="s">
        <v>376</v>
      </c>
      <c r="G117" s="188" t="s">
        <v>249</v>
      </c>
      <c r="H117" s="429">
        <v>10000000</v>
      </c>
      <c r="I117" s="430">
        <v>46000000</v>
      </c>
      <c r="J117" s="431">
        <v>12500000</v>
      </c>
      <c r="P117" s="483"/>
    </row>
    <row r="118" spans="1:16">
      <c r="A118" s="477" t="s">
        <v>423</v>
      </c>
      <c r="B118" s="21" t="s">
        <v>220</v>
      </c>
      <c r="C118" s="185" t="s">
        <v>797</v>
      </c>
      <c r="D118" s="21" t="s">
        <v>1</v>
      </c>
      <c r="E118" s="467" t="s">
        <v>1537</v>
      </c>
      <c r="F118" s="195" t="s">
        <v>376</v>
      </c>
      <c r="G118" s="188" t="s">
        <v>249</v>
      </c>
      <c r="H118" s="429">
        <v>50000000</v>
      </c>
      <c r="I118" s="430">
        <v>140000000</v>
      </c>
      <c r="J118" s="431">
        <v>79018400</v>
      </c>
      <c r="P118" s="483"/>
    </row>
    <row r="119" spans="1:16">
      <c r="A119" s="477" t="s">
        <v>423</v>
      </c>
      <c r="B119" s="21" t="s">
        <v>221</v>
      </c>
      <c r="C119" s="185" t="s">
        <v>234</v>
      </c>
      <c r="D119" s="21" t="s">
        <v>1</v>
      </c>
      <c r="E119" s="467" t="s">
        <v>1537</v>
      </c>
      <c r="F119" s="195" t="s">
        <v>376</v>
      </c>
      <c r="G119" s="188" t="s">
        <v>249</v>
      </c>
      <c r="H119" s="429">
        <v>20000000</v>
      </c>
      <c r="I119" s="430">
        <v>0</v>
      </c>
      <c r="J119" s="431">
        <v>0</v>
      </c>
      <c r="P119" s="483"/>
    </row>
    <row r="120" spans="1:16">
      <c r="A120" s="477" t="s">
        <v>423</v>
      </c>
      <c r="B120" s="21" t="s">
        <v>240</v>
      </c>
      <c r="C120" s="193" t="s">
        <v>26</v>
      </c>
      <c r="D120" s="23" t="s">
        <v>240</v>
      </c>
      <c r="E120" s="197"/>
      <c r="F120" s="23" t="s">
        <v>240</v>
      </c>
      <c r="G120" s="198" t="s">
        <v>240</v>
      </c>
      <c r="H120" s="432">
        <f>SUM(H115:H119)</f>
        <v>630000000</v>
      </c>
      <c r="I120" s="434">
        <f>SUM(I115:I119)</f>
        <v>581500000</v>
      </c>
      <c r="J120" s="434">
        <f>SUM(J115:J119)</f>
        <v>386745628</v>
      </c>
      <c r="K120" s="479"/>
      <c r="P120" s="483"/>
    </row>
    <row r="121" spans="1:16">
      <c r="A121" s="477" t="s">
        <v>598</v>
      </c>
      <c r="B121" s="21" t="s">
        <v>240</v>
      </c>
      <c r="C121" s="194" t="s">
        <v>785</v>
      </c>
      <c r="D121" s="21" t="s">
        <v>240</v>
      </c>
      <c r="E121" s="187"/>
      <c r="F121" s="21" t="s">
        <v>240</v>
      </c>
      <c r="G121" s="188" t="s">
        <v>240</v>
      </c>
      <c r="P121" s="483"/>
    </row>
    <row r="122" spans="1:16">
      <c r="A122" s="477" t="s">
        <v>598</v>
      </c>
      <c r="B122" s="21" t="s">
        <v>172</v>
      </c>
      <c r="C122" s="185" t="s">
        <v>247</v>
      </c>
      <c r="D122" s="21" t="s">
        <v>21</v>
      </c>
      <c r="E122" s="467" t="s">
        <v>1537</v>
      </c>
      <c r="F122" s="21" t="s">
        <v>27</v>
      </c>
      <c r="G122" s="188" t="s">
        <v>249</v>
      </c>
      <c r="H122" s="429">
        <v>0</v>
      </c>
      <c r="I122" s="430">
        <v>7000000</v>
      </c>
      <c r="J122" s="431">
        <v>0</v>
      </c>
      <c r="P122" s="483"/>
    </row>
    <row r="123" spans="1:16">
      <c r="A123" s="477" t="s">
        <v>598</v>
      </c>
      <c r="B123" s="21" t="s">
        <v>256</v>
      </c>
      <c r="C123" s="185" t="s">
        <v>761</v>
      </c>
      <c r="D123" s="21" t="s">
        <v>29</v>
      </c>
      <c r="E123" s="467" t="s">
        <v>1537</v>
      </c>
      <c r="F123" s="21" t="s">
        <v>27</v>
      </c>
      <c r="G123" s="188" t="s">
        <v>249</v>
      </c>
      <c r="H123" s="429">
        <v>0</v>
      </c>
      <c r="I123" s="430">
        <v>1000000</v>
      </c>
      <c r="J123" s="431">
        <v>0</v>
      </c>
      <c r="P123" s="483"/>
    </row>
    <row r="124" spans="1:16">
      <c r="A124" s="477" t="s">
        <v>598</v>
      </c>
      <c r="B124" s="21" t="s">
        <v>257</v>
      </c>
      <c r="C124" s="185" t="s">
        <v>749</v>
      </c>
      <c r="D124" s="21" t="s">
        <v>21</v>
      </c>
      <c r="E124" s="467" t="s">
        <v>1537</v>
      </c>
      <c r="F124" s="21" t="s">
        <v>27</v>
      </c>
      <c r="G124" s="188" t="s">
        <v>249</v>
      </c>
      <c r="H124" s="429">
        <v>15800000</v>
      </c>
      <c r="I124" s="430">
        <v>0</v>
      </c>
      <c r="J124" s="431">
        <v>0</v>
      </c>
      <c r="P124" s="483"/>
    </row>
    <row r="125" spans="1:16">
      <c r="A125" s="477" t="s">
        <v>598</v>
      </c>
      <c r="B125" s="21" t="s">
        <v>169</v>
      </c>
      <c r="C125" s="185" t="s">
        <v>388</v>
      </c>
      <c r="D125" s="21" t="s">
        <v>21</v>
      </c>
      <c r="E125" s="467" t="s">
        <v>1537</v>
      </c>
      <c r="F125" s="21" t="s">
        <v>27</v>
      </c>
      <c r="G125" s="188" t="s">
        <v>249</v>
      </c>
      <c r="H125" s="429">
        <v>4000000</v>
      </c>
      <c r="I125" s="430">
        <v>4000000</v>
      </c>
      <c r="J125" s="431">
        <v>0</v>
      </c>
      <c r="P125" s="483"/>
    </row>
    <row r="126" spans="1:16">
      <c r="A126" s="477" t="s">
        <v>598</v>
      </c>
      <c r="B126" s="21" t="s">
        <v>220</v>
      </c>
      <c r="C126" s="185" t="s">
        <v>797</v>
      </c>
      <c r="D126" s="21" t="s">
        <v>21</v>
      </c>
      <c r="E126" s="467" t="s">
        <v>1537</v>
      </c>
      <c r="F126" s="21" t="s">
        <v>27</v>
      </c>
      <c r="G126" s="188" t="s">
        <v>249</v>
      </c>
      <c r="H126" s="429">
        <v>6000000</v>
      </c>
      <c r="I126" s="430">
        <v>6000000</v>
      </c>
      <c r="J126" s="431">
        <v>0</v>
      </c>
      <c r="P126" s="483"/>
    </row>
    <row r="127" spans="1:16">
      <c r="A127" s="477" t="s">
        <v>598</v>
      </c>
      <c r="B127" s="21" t="s">
        <v>519</v>
      </c>
      <c r="C127" s="185" t="s">
        <v>173</v>
      </c>
      <c r="D127" s="21" t="s">
        <v>21</v>
      </c>
      <c r="E127" s="467" t="s">
        <v>1537</v>
      </c>
      <c r="F127" s="21" t="s">
        <v>27</v>
      </c>
      <c r="G127" s="188" t="s">
        <v>249</v>
      </c>
      <c r="H127" s="429">
        <v>0</v>
      </c>
      <c r="I127" s="430">
        <v>6000000</v>
      </c>
      <c r="J127" s="431">
        <v>0</v>
      </c>
      <c r="P127" s="483"/>
    </row>
    <row r="128" spans="1:16">
      <c r="A128" s="477" t="s">
        <v>598</v>
      </c>
      <c r="B128" s="21" t="s">
        <v>517</v>
      </c>
      <c r="C128" s="185" t="s">
        <v>174</v>
      </c>
      <c r="D128" s="21" t="s">
        <v>21</v>
      </c>
      <c r="E128" s="467" t="s">
        <v>1537</v>
      </c>
      <c r="F128" s="21" t="s">
        <v>27</v>
      </c>
      <c r="G128" s="188" t="s">
        <v>249</v>
      </c>
      <c r="H128" s="429">
        <v>6000000</v>
      </c>
      <c r="I128" s="430">
        <v>6000000</v>
      </c>
      <c r="J128" s="431">
        <v>0</v>
      </c>
      <c r="P128" s="483"/>
    </row>
    <row r="129" spans="1:16" s="196" customFormat="1">
      <c r="A129" s="477" t="s">
        <v>598</v>
      </c>
      <c r="B129" s="21" t="s">
        <v>240</v>
      </c>
      <c r="C129" s="193" t="s">
        <v>26</v>
      </c>
      <c r="D129" s="21" t="s">
        <v>240</v>
      </c>
      <c r="E129" s="187"/>
      <c r="F129" s="21" t="s">
        <v>240</v>
      </c>
      <c r="G129" s="188" t="s">
        <v>240</v>
      </c>
      <c r="H129" s="432">
        <f>SUM(H122:H128)</f>
        <v>31800000</v>
      </c>
      <c r="I129" s="433">
        <f>SUM(I122:I128)</f>
        <v>30000000</v>
      </c>
      <c r="J129" s="434">
        <f>SUM(J122:J128)</f>
        <v>0</v>
      </c>
      <c r="K129" s="479"/>
      <c r="L129" s="185"/>
      <c r="M129" s="185"/>
      <c r="N129" s="185"/>
      <c r="P129" s="483"/>
    </row>
    <row r="130" spans="1:16">
      <c r="A130" s="477" t="s">
        <v>370</v>
      </c>
      <c r="B130" s="21" t="s">
        <v>240</v>
      </c>
      <c r="C130" s="194" t="s">
        <v>369</v>
      </c>
      <c r="D130" s="21" t="s">
        <v>240</v>
      </c>
      <c r="E130" s="187"/>
      <c r="F130" s="21" t="s">
        <v>240</v>
      </c>
      <c r="G130" s="188" t="s">
        <v>240</v>
      </c>
      <c r="P130" s="483"/>
    </row>
    <row r="131" spans="1:16">
      <c r="A131" s="477" t="s">
        <v>370</v>
      </c>
      <c r="B131" s="21" t="s">
        <v>372</v>
      </c>
      <c r="C131" s="185" t="s">
        <v>805</v>
      </c>
      <c r="D131" s="21" t="s">
        <v>29</v>
      </c>
      <c r="E131" s="467" t="s">
        <v>1537</v>
      </c>
      <c r="F131" s="21" t="s">
        <v>27</v>
      </c>
      <c r="G131" s="188" t="s">
        <v>249</v>
      </c>
      <c r="H131" s="429">
        <v>750000</v>
      </c>
      <c r="I131" s="430">
        <v>750000</v>
      </c>
      <c r="J131" s="431">
        <v>0</v>
      </c>
      <c r="P131" s="483"/>
    </row>
    <row r="132" spans="1:16">
      <c r="A132" s="477" t="s">
        <v>370</v>
      </c>
      <c r="B132" s="21" t="s">
        <v>256</v>
      </c>
      <c r="C132" s="185" t="s">
        <v>761</v>
      </c>
      <c r="D132" s="21" t="s">
        <v>29</v>
      </c>
      <c r="E132" s="467" t="s">
        <v>1537</v>
      </c>
      <c r="F132" s="21" t="s">
        <v>27</v>
      </c>
      <c r="G132" s="188" t="s">
        <v>249</v>
      </c>
      <c r="H132" s="429">
        <v>24880000</v>
      </c>
      <c r="I132" s="430">
        <v>30880000</v>
      </c>
      <c r="J132" s="431">
        <v>0</v>
      </c>
      <c r="P132" s="483"/>
    </row>
    <row r="133" spans="1:16">
      <c r="A133" s="477" t="s">
        <v>370</v>
      </c>
      <c r="B133" s="21" t="s">
        <v>169</v>
      </c>
      <c r="C133" s="185" t="s">
        <v>388</v>
      </c>
      <c r="D133" s="21" t="s">
        <v>29</v>
      </c>
      <c r="E133" s="467" t="s">
        <v>1537</v>
      </c>
      <c r="F133" s="21" t="s">
        <v>27</v>
      </c>
      <c r="G133" s="188" t="s">
        <v>249</v>
      </c>
      <c r="H133" s="429">
        <v>3370000</v>
      </c>
      <c r="I133" s="430">
        <v>3370000</v>
      </c>
      <c r="J133" s="431">
        <v>0</v>
      </c>
      <c r="P133" s="483"/>
    </row>
    <row r="134" spans="1:16">
      <c r="A134" s="477" t="s">
        <v>370</v>
      </c>
      <c r="B134" s="21" t="s">
        <v>220</v>
      </c>
      <c r="C134" s="185" t="s">
        <v>233</v>
      </c>
      <c r="D134" s="21" t="s">
        <v>29</v>
      </c>
      <c r="E134" s="467" t="s">
        <v>1537</v>
      </c>
      <c r="F134" s="21" t="s">
        <v>27</v>
      </c>
      <c r="G134" s="188" t="s">
        <v>249</v>
      </c>
      <c r="H134" s="429">
        <v>1000000</v>
      </c>
      <c r="I134" s="430">
        <v>1000000</v>
      </c>
      <c r="J134" s="431">
        <v>0</v>
      </c>
      <c r="P134" s="483"/>
    </row>
    <row r="135" spans="1:16">
      <c r="A135" s="477" t="s">
        <v>370</v>
      </c>
      <c r="B135" s="21" t="s">
        <v>240</v>
      </c>
      <c r="C135" s="193" t="s">
        <v>26</v>
      </c>
      <c r="D135" s="21" t="s">
        <v>240</v>
      </c>
      <c r="E135" s="187"/>
      <c r="F135" s="21" t="s">
        <v>240</v>
      </c>
      <c r="G135" s="188" t="s">
        <v>240</v>
      </c>
      <c r="H135" s="432">
        <f>SUM(H131:H134)</f>
        <v>30000000</v>
      </c>
      <c r="I135" s="433">
        <f>SUM(I131:I134)</f>
        <v>36000000</v>
      </c>
      <c r="J135" s="434">
        <f>SUM(J131:J134)</f>
        <v>0</v>
      </c>
      <c r="P135" s="483"/>
    </row>
    <row r="136" spans="1:16">
      <c r="A136" s="195" t="s">
        <v>473</v>
      </c>
      <c r="B136" s="21" t="s">
        <v>240</v>
      </c>
      <c r="C136" s="194" t="s">
        <v>472</v>
      </c>
      <c r="D136" s="21" t="s">
        <v>240</v>
      </c>
      <c r="E136" s="187"/>
      <c r="F136" s="21" t="s">
        <v>240</v>
      </c>
      <c r="G136" s="188" t="s">
        <v>240</v>
      </c>
      <c r="P136" s="483"/>
    </row>
    <row r="137" spans="1:16">
      <c r="A137" s="195" t="s">
        <v>473</v>
      </c>
      <c r="B137" s="21" t="s">
        <v>172</v>
      </c>
      <c r="C137" s="185" t="s">
        <v>247</v>
      </c>
      <c r="D137" s="195" t="s">
        <v>1</v>
      </c>
      <c r="E137" s="467" t="s">
        <v>1537</v>
      </c>
      <c r="F137" s="21" t="s">
        <v>27</v>
      </c>
      <c r="G137" s="188" t="s">
        <v>249</v>
      </c>
      <c r="H137" s="429">
        <v>7000000</v>
      </c>
      <c r="I137" s="430">
        <v>7000000</v>
      </c>
      <c r="J137" s="431">
        <v>0</v>
      </c>
      <c r="P137" s="483"/>
    </row>
    <row r="138" spans="1:16">
      <c r="A138" s="195" t="s">
        <v>473</v>
      </c>
      <c r="B138" s="21" t="s">
        <v>253</v>
      </c>
      <c r="C138" s="185" t="s">
        <v>540</v>
      </c>
      <c r="D138" s="195" t="s">
        <v>1</v>
      </c>
      <c r="E138" s="467" t="s">
        <v>1537</v>
      </c>
      <c r="F138" s="21" t="s">
        <v>27</v>
      </c>
      <c r="G138" s="188" t="s">
        <v>249</v>
      </c>
      <c r="H138" s="429">
        <v>5500000</v>
      </c>
      <c r="I138" s="430">
        <v>5500000</v>
      </c>
      <c r="J138" s="431">
        <v>0</v>
      </c>
      <c r="P138" s="483"/>
    </row>
    <row r="139" spans="1:16">
      <c r="A139" s="195" t="s">
        <v>473</v>
      </c>
      <c r="B139" s="21" t="s">
        <v>169</v>
      </c>
      <c r="C139" s="185" t="s">
        <v>388</v>
      </c>
      <c r="D139" s="195" t="s">
        <v>1</v>
      </c>
      <c r="E139" s="467" t="s">
        <v>1537</v>
      </c>
      <c r="F139" s="21" t="s">
        <v>27</v>
      </c>
      <c r="G139" s="188" t="s">
        <v>249</v>
      </c>
      <c r="H139" s="429">
        <v>2500000</v>
      </c>
      <c r="I139" s="430">
        <v>2500000</v>
      </c>
      <c r="J139" s="431">
        <v>0</v>
      </c>
      <c r="P139" s="483"/>
    </row>
    <row r="140" spans="1:16">
      <c r="A140" s="195" t="s">
        <v>473</v>
      </c>
      <c r="B140" s="21" t="s">
        <v>221</v>
      </c>
      <c r="C140" s="185" t="s">
        <v>234</v>
      </c>
      <c r="D140" s="195" t="s">
        <v>1</v>
      </c>
      <c r="E140" s="467" t="s">
        <v>1537</v>
      </c>
      <c r="F140" s="21" t="s">
        <v>27</v>
      </c>
      <c r="G140" s="188" t="s">
        <v>249</v>
      </c>
      <c r="H140" s="429">
        <v>5000000</v>
      </c>
      <c r="I140" s="430">
        <v>5000000</v>
      </c>
      <c r="J140" s="431">
        <v>0</v>
      </c>
      <c r="P140" s="483"/>
    </row>
    <row r="141" spans="1:16">
      <c r="A141" s="195" t="s">
        <v>473</v>
      </c>
      <c r="B141" s="21" t="s">
        <v>240</v>
      </c>
      <c r="C141" s="193" t="s">
        <v>26</v>
      </c>
      <c r="D141" s="21" t="s">
        <v>240</v>
      </c>
      <c r="E141" s="187"/>
      <c r="F141" s="21" t="s">
        <v>240</v>
      </c>
      <c r="H141" s="432">
        <f>SUM(H137:H140)</f>
        <v>20000000</v>
      </c>
      <c r="I141" s="433">
        <f>SUM(I137:I140)</f>
        <v>20000000</v>
      </c>
      <c r="J141" s="431">
        <f>SUM(J137:J140)</f>
        <v>0</v>
      </c>
      <c r="P141" s="483"/>
    </row>
    <row r="142" spans="1:16">
      <c r="A142" s="195" t="s">
        <v>474</v>
      </c>
      <c r="B142" s="21" t="s">
        <v>240</v>
      </c>
      <c r="C142" s="194" t="s">
        <v>475</v>
      </c>
      <c r="D142" s="21" t="s">
        <v>240</v>
      </c>
      <c r="E142" s="187"/>
      <c r="F142" s="21" t="s">
        <v>240</v>
      </c>
      <c r="G142" s="188" t="s">
        <v>240</v>
      </c>
      <c r="P142" s="483"/>
    </row>
    <row r="143" spans="1:16">
      <c r="A143" s="195" t="s">
        <v>474</v>
      </c>
      <c r="B143" s="21" t="s">
        <v>172</v>
      </c>
      <c r="C143" s="185" t="s">
        <v>247</v>
      </c>
      <c r="D143" s="195" t="s">
        <v>1</v>
      </c>
      <c r="E143" s="467" t="s">
        <v>1537</v>
      </c>
      <c r="F143" s="21" t="s">
        <v>27</v>
      </c>
      <c r="G143" s="188" t="s">
        <v>249</v>
      </c>
      <c r="H143" s="429">
        <v>4294000</v>
      </c>
      <c r="I143" s="430">
        <v>0</v>
      </c>
      <c r="P143" s="483"/>
    </row>
    <row r="144" spans="1:16">
      <c r="A144" s="195" t="s">
        <v>474</v>
      </c>
      <c r="B144" s="21" t="s">
        <v>257</v>
      </c>
      <c r="C144" s="185" t="s">
        <v>749</v>
      </c>
      <c r="D144" s="195" t="s">
        <v>1</v>
      </c>
      <c r="E144" s="467" t="s">
        <v>1537</v>
      </c>
      <c r="F144" s="21" t="s">
        <v>27</v>
      </c>
      <c r="G144" s="188" t="s">
        <v>249</v>
      </c>
      <c r="H144" s="429">
        <v>14165000</v>
      </c>
      <c r="I144" s="430">
        <v>14165000</v>
      </c>
      <c r="J144" s="431">
        <v>0</v>
      </c>
      <c r="P144" s="483"/>
    </row>
    <row r="145" spans="1:16">
      <c r="A145" s="195" t="s">
        <v>474</v>
      </c>
      <c r="B145" s="21" t="s">
        <v>169</v>
      </c>
      <c r="C145" s="200" t="s">
        <v>841</v>
      </c>
      <c r="D145" s="195" t="s">
        <v>1</v>
      </c>
      <c r="E145" s="467" t="s">
        <v>1537</v>
      </c>
      <c r="F145" s="21" t="s">
        <v>27</v>
      </c>
      <c r="G145" s="188" t="s">
        <v>249</v>
      </c>
      <c r="H145" s="429">
        <v>4041000</v>
      </c>
      <c r="I145" s="430">
        <v>4041000</v>
      </c>
      <c r="J145" s="431">
        <v>0</v>
      </c>
      <c r="P145" s="483"/>
    </row>
    <row r="146" spans="1:16">
      <c r="A146" s="195" t="s">
        <v>474</v>
      </c>
      <c r="B146" s="21" t="s">
        <v>262</v>
      </c>
      <c r="C146" s="200" t="s">
        <v>842</v>
      </c>
      <c r="D146" s="195" t="s">
        <v>1</v>
      </c>
      <c r="E146" s="467" t="s">
        <v>1537</v>
      </c>
      <c r="F146" s="21" t="s">
        <v>27</v>
      </c>
      <c r="G146" s="188" t="s">
        <v>249</v>
      </c>
      <c r="H146" s="429">
        <v>500000</v>
      </c>
      <c r="I146" s="430">
        <v>500000</v>
      </c>
      <c r="J146" s="431">
        <v>0</v>
      </c>
      <c r="P146" s="483"/>
    </row>
    <row r="147" spans="1:16">
      <c r="A147" s="195" t="s">
        <v>474</v>
      </c>
      <c r="B147" s="21" t="s">
        <v>220</v>
      </c>
      <c r="C147" s="200" t="s">
        <v>233</v>
      </c>
      <c r="D147" s="195" t="s">
        <v>1</v>
      </c>
      <c r="E147" s="467" t="s">
        <v>1537</v>
      </c>
      <c r="F147" s="21" t="s">
        <v>27</v>
      </c>
      <c r="G147" s="188" t="s">
        <v>249</v>
      </c>
      <c r="H147" s="429">
        <v>3000000</v>
      </c>
      <c r="I147" s="430">
        <v>5000000</v>
      </c>
      <c r="J147" s="431">
        <v>0</v>
      </c>
      <c r="P147" s="483"/>
    </row>
    <row r="148" spans="1:16">
      <c r="A148" s="195" t="s">
        <v>474</v>
      </c>
      <c r="B148" s="21" t="s">
        <v>240</v>
      </c>
      <c r="C148" s="193" t="s">
        <v>26</v>
      </c>
      <c r="D148" s="21" t="s">
        <v>240</v>
      </c>
      <c r="E148" s="187"/>
      <c r="F148" s="21" t="s">
        <v>240</v>
      </c>
      <c r="G148" s="188" t="s">
        <v>240</v>
      </c>
      <c r="H148" s="432">
        <f>SUM(H143:H147)</f>
        <v>26000000</v>
      </c>
      <c r="I148" s="433">
        <f>SUM(I143:I147)</f>
        <v>23706000</v>
      </c>
      <c r="J148" s="431">
        <v>0</v>
      </c>
      <c r="P148" s="483"/>
    </row>
    <row r="149" spans="1:16">
      <c r="A149" s="477" t="s">
        <v>481</v>
      </c>
      <c r="B149" s="21" t="s">
        <v>240</v>
      </c>
      <c r="C149" s="194" t="s">
        <v>1058</v>
      </c>
      <c r="D149" s="21" t="s">
        <v>240</v>
      </c>
      <c r="E149" s="187"/>
      <c r="F149" s="21" t="s">
        <v>240</v>
      </c>
      <c r="G149" s="188" t="s">
        <v>240</v>
      </c>
      <c r="P149" s="483"/>
    </row>
    <row r="150" spans="1:16">
      <c r="A150" s="477" t="s">
        <v>481</v>
      </c>
      <c r="B150" s="21" t="s">
        <v>347</v>
      </c>
      <c r="C150" s="185" t="s">
        <v>348</v>
      </c>
      <c r="D150" s="21" t="s">
        <v>273</v>
      </c>
      <c r="E150" s="467" t="s">
        <v>1537</v>
      </c>
      <c r="F150" s="21" t="s">
        <v>27</v>
      </c>
      <c r="G150" s="188" t="s">
        <v>249</v>
      </c>
      <c r="H150" s="429">
        <v>10000000</v>
      </c>
      <c r="I150" s="430">
        <v>5000000</v>
      </c>
      <c r="J150" s="431">
        <v>0</v>
      </c>
      <c r="P150" s="483"/>
    </row>
    <row r="151" spans="1:16">
      <c r="A151" s="477" t="s">
        <v>481</v>
      </c>
      <c r="B151" s="21" t="s">
        <v>169</v>
      </c>
      <c r="C151" s="185" t="s">
        <v>388</v>
      </c>
      <c r="D151" s="21" t="s">
        <v>273</v>
      </c>
      <c r="E151" s="467" t="s">
        <v>1537</v>
      </c>
      <c r="F151" s="21" t="s">
        <v>27</v>
      </c>
      <c r="G151" s="188" t="s">
        <v>249</v>
      </c>
      <c r="H151" s="429">
        <v>0</v>
      </c>
      <c r="I151" s="430">
        <v>8000000</v>
      </c>
      <c r="J151" s="431">
        <v>0</v>
      </c>
      <c r="P151" s="483"/>
    </row>
    <row r="152" spans="1:16">
      <c r="A152" s="477" t="s">
        <v>481</v>
      </c>
      <c r="B152" s="21" t="s">
        <v>519</v>
      </c>
      <c r="C152" s="185" t="s">
        <v>173</v>
      </c>
      <c r="D152" s="21" t="s">
        <v>273</v>
      </c>
      <c r="E152" s="467" t="s">
        <v>1537</v>
      </c>
      <c r="F152" s="21" t="s">
        <v>27</v>
      </c>
      <c r="G152" s="188" t="s">
        <v>249</v>
      </c>
      <c r="H152" s="429">
        <v>10000000</v>
      </c>
      <c r="I152" s="430">
        <v>10000000</v>
      </c>
      <c r="J152" s="431">
        <v>0</v>
      </c>
      <c r="P152" s="483"/>
    </row>
    <row r="153" spans="1:16">
      <c r="A153" s="477" t="s">
        <v>481</v>
      </c>
      <c r="B153" s="21" t="s">
        <v>568</v>
      </c>
      <c r="C153" s="185" t="s">
        <v>1536</v>
      </c>
      <c r="D153" s="21" t="s">
        <v>273</v>
      </c>
      <c r="E153" s="467" t="s">
        <v>1537</v>
      </c>
      <c r="F153" s="21" t="s">
        <v>27</v>
      </c>
      <c r="G153" s="188" t="s">
        <v>249</v>
      </c>
      <c r="H153" s="429">
        <v>80000000</v>
      </c>
      <c r="I153" s="430">
        <v>80000000</v>
      </c>
      <c r="J153" s="431">
        <v>13518000</v>
      </c>
      <c r="P153" s="483"/>
    </row>
    <row r="154" spans="1:16">
      <c r="A154" s="477" t="s">
        <v>481</v>
      </c>
      <c r="B154" s="21" t="s">
        <v>240</v>
      </c>
      <c r="C154" s="193" t="s">
        <v>26</v>
      </c>
      <c r="D154" s="21" t="s">
        <v>240</v>
      </c>
      <c r="E154" s="187"/>
      <c r="F154" s="21" t="s">
        <v>240</v>
      </c>
      <c r="G154" s="188" t="s">
        <v>240</v>
      </c>
      <c r="H154" s="432">
        <f>SUM(H150:H153)</f>
        <v>100000000</v>
      </c>
      <c r="I154" s="433">
        <f>SUM(I150:I153)</f>
        <v>103000000</v>
      </c>
      <c r="J154" s="434">
        <f>SUM(J150:J153)</f>
        <v>13518000</v>
      </c>
      <c r="P154" s="483"/>
    </row>
    <row r="155" spans="1:16">
      <c r="A155" s="476" t="s">
        <v>349</v>
      </c>
      <c r="B155" s="21" t="s">
        <v>240</v>
      </c>
      <c r="C155" s="194" t="s">
        <v>351</v>
      </c>
      <c r="D155" s="21" t="s">
        <v>240</v>
      </c>
      <c r="E155" s="187"/>
      <c r="F155" s="188" t="s">
        <v>240</v>
      </c>
      <c r="G155" s="188" t="s">
        <v>240</v>
      </c>
      <c r="P155" s="483"/>
    </row>
    <row r="156" spans="1:16">
      <c r="A156" s="476" t="s">
        <v>349</v>
      </c>
      <c r="B156" s="21" t="s">
        <v>346</v>
      </c>
      <c r="C156" s="185" t="s">
        <v>564</v>
      </c>
      <c r="D156" s="21" t="s">
        <v>350</v>
      </c>
      <c r="E156" s="467" t="s">
        <v>1537</v>
      </c>
      <c r="F156" s="195" t="s">
        <v>376</v>
      </c>
      <c r="G156" s="188" t="s">
        <v>249</v>
      </c>
      <c r="H156" s="429">
        <v>30000000</v>
      </c>
      <c r="I156" s="430">
        <v>20000000</v>
      </c>
      <c r="J156" s="431">
        <v>10000000</v>
      </c>
      <c r="K156" s="449" t="s">
        <v>404</v>
      </c>
      <c r="P156" s="483"/>
    </row>
    <row r="157" spans="1:16">
      <c r="A157" s="476" t="s">
        <v>349</v>
      </c>
      <c r="B157" s="21" t="s">
        <v>353</v>
      </c>
      <c r="C157" s="185" t="s">
        <v>354</v>
      </c>
      <c r="D157" s="21" t="s">
        <v>350</v>
      </c>
      <c r="E157" s="467" t="s">
        <v>1537</v>
      </c>
      <c r="F157" s="195" t="s">
        <v>376</v>
      </c>
      <c r="G157" s="188" t="s">
        <v>249</v>
      </c>
      <c r="H157" s="429">
        <v>20000000</v>
      </c>
      <c r="I157" s="430">
        <v>27000000</v>
      </c>
      <c r="J157" s="431">
        <v>4300000</v>
      </c>
      <c r="P157" s="483"/>
    </row>
    <row r="158" spans="1:16">
      <c r="A158" s="476" t="s">
        <v>349</v>
      </c>
      <c r="B158" s="21" t="s">
        <v>582</v>
      </c>
      <c r="C158" s="185" t="s">
        <v>1167</v>
      </c>
      <c r="D158" s="21" t="s">
        <v>350</v>
      </c>
      <c r="E158" s="467" t="s">
        <v>1537</v>
      </c>
      <c r="F158" s="195" t="s">
        <v>376</v>
      </c>
      <c r="G158" s="188" t="s">
        <v>249</v>
      </c>
      <c r="H158" s="429">
        <v>250000000</v>
      </c>
      <c r="I158" s="430">
        <v>0</v>
      </c>
      <c r="J158" s="431">
        <v>0</v>
      </c>
      <c r="K158" s="449" t="s">
        <v>403</v>
      </c>
      <c r="P158" s="483"/>
    </row>
    <row r="159" spans="1:16">
      <c r="A159" s="476" t="s">
        <v>349</v>
      </c>
      <c r="B159" s="21" t="s">
        <v>519</v>
      </c>
      <c r="C159" s="185" t="s">
        <v>173</v>
      </c>
      <c r="D159" s="21" t="s">
        <v>350</v>
      </c>
      <c r="E159" s="467" t="s">
        <v>1537</v>
      </c>
      <c r="F159" s="195" t="s">
        <v>376</v>
      </c>
      <c r="G159" s="188" t="s">
        <v>249</v>
      </c>
      <c r="H159" s="429">
        <v>25000000</v>
      </c>
      <c r="I159" s="430">
        <v>23000000</v>
      </c>
      <c r="J159" s="431">
        <v>16335500</v>
      </c>
      <c r="P159" s="483"/>
    </row>
    <row r="160" spans="1:16">
      <c r="A160" s="476" t="s">
        <v>349</v>
      </c>
      <c r="B160" s="21" t="s">
        <v>517</v>
      </c>
      <c r="C160" s="185" t="s">
        <v>174</v>
      </c>
      <c r="D160" s="21" t="s">
        <v>350</v>
      </c>
      <c r="E160" s="467" t="s">
        <v>1537</v>
      </c>
      <c r="F160" s="195" t="s">
        <v>376</v>
      </c>
      <c r="G160" s="188" t="s">
        <v>249</v>
      </c>
      <c r="H160" s="429">
        <v>5000000</v>
      </c>
      <c r="I160" s="430">
        <v>5000000</v>
      </c>
      <c r="J160" s="431">
        <v>4980000</v>
      </c>
      <c r="P160" s="483"/>
    </row>
    <row r="161" spans="1:16">
      <c r="A161" s="476" t="s">
        <v>349</v>
      </c>
      <c r="B161" s="21" t="s">
        <v>240</v>
      </c>
      <c r="C161" s="193" t="s">
        <v>26</v>
      </c>
      <c r="D161" s="21" t="s">
        <v>240</v>
      </c>
      <c r="E161" s="187"/>
      <c r="F161" s="21" t="s">
        <v>240</v>
      </c>
      <c r="G161" s="188" t="s">
        <v>240</v>
      </c>
      <c r="H161" s="432">
        <f>SUM(H156:H160)</f>
        <v>330000000</v>
      </c>
      <c r="I161" s="433">
        <f>SUM(I156:I160)</f>
        <v>75000000</v>
      </c>
      <c r="J161" s="434">
        <f>SUM(J156:J160)</f>
        <v>35615500</v>
      </c>
      <c r="K161" s="479"/>
      <c r="P161" s="483"/>
    </row>
    <row r="162" spans="1:16">
      <c r="A162" s="477" t="s">
        <v>361</v>
      </c>
      <c r="B162" s="21" t="s">
        <v>240</v>
      </c>
      <c r="C162" s="194" t="s">
        <v>1521</v>
      </c>
      <c r="D162" s="21" t="s">
        <v>240</v>
      </c>
      <c r="E162" s="187"/>
      <c r="F162" s="21" t="s">
        <v>240</v>
      </c>
      <c r="G162" s="188" t="s">
        <v>240</v>
      </c>
      <c r="P162" s="483"/>
    </row>
    <row r="163" spans="1:16">
      <c r="A163" s="477" t="s">
        <v>361</v>
      </c>
      <c r="B163" s="21" t="s">
        <v>364</v>
      </c>
      <c r="C163" s="185" t="s">
        <v>566</v>
      </c>
      <c r="D163" s="21" t="s">
        <v>29</v>
      </c>
      <c r="E163" s="467" t="s">
        <v>1537</v>
      </c>
      <c r="F163" s="21" t="s">
        <v>27</v>
      </c>
      <c r="G163" s="188" t="s">
        <v>249</v>
      </c>
      <c r="H163" s="429">
        <v>20000000</v>
      </c>
      <c r="I163" s="430">
        <v>30000000</v>
      </c>
      <c r="J163" s="431">
        <v>0</v>
      </c>
      <c r="P163" s="483"/>
    </row>
    <row r="164" spans="1:16">
      <c r="A164" s="477" t="s">
        <v>361</v>
      </c>
      <c r="B164" s="21" t="s">
        <v>1144</v>
      </c>
      <c r="C164" s="200" t="s">
        <v>365</v>
      </c>
      <c r="D164" s="21" t="s">
        <v>29</v>
      </c>
      <c r="E164" s="467" t="s">
        <v>1537</v>
      </c>
      <c r="F164" s="21" t="s">
        <v>27</v>
      </c>
      <c r="G164" s="188" t="s">
        <v>249</v>
      </c>
      <c r="H164" s="429">
        <v>10000000</v>
      </c>
      <c r="I164" s="430">
        <v>50000000</v>
      </c>
      <c r="J164" s="431">
        <v>0</v>
      </c>
      <c r="P164" s="483"/>
    </row>
    <row r="165" spans="1:16">
      <c r="A165" s="477" t="s">
        <v>361</v>
      </c>
      <c r="B165" s="21" t="s">
        <v>508</v>
      </c>
      <c r="C165" s="185" t="s">
        <v>265</v>
      </c>
      <c r="D165" s="21" t="s">
        <v>29</v>
      </c>
      <c r="E165" s="467" t="s">
        <v>1537</v>
      </c>
      <c r="F165" s="21" t="s">
        <v>27</v>
      </c>
      <c r="G165" s="188" t="s">
        <v>249</v>
      </c>
      <c r="H165" s="429">
        <v>40000000</v>
      </c>
      <c r="I165" s="430">
        <v>0</v>
      </c>
      <c r="J165" s="431">
        <v>0</v>
      </c>
      <c r="P165" s="483"/>
    </row>
    <row r="166" spans="1:16">
      <c r="A166" s="477" t="s">
        <v>361</v>
      </c>
      <c r="B166" s="21" t="s">
        <v>1143</v>
      </c>
      <c r="C166" s="200" t="s">
        <v>1116</v>
      </c>
      <c r="D166" s="21" t="s">
        <v>29</v>
      </c>
      <c r="E166" s="467" t="s">
        <v>1537</v>
      </c>
      <c r="F166" s="21" t="s">
        <v>27</v>
      </c>
      <c r="G166" s="188" t="s">
        <v>249</v>
      </c>
      <c r="H166" s="429">
        <v>100000000</v>
      </c>
      <c r="I166" s="430">
        <v>0</v>
      </c>
      <c r="J166" s="431">
        <v>0</v>
      </c>
      <c r="P166" s="483"/>
    </row>
    <row r="167" spans="1:16">
      <c r="A167" s="477" t="s">
        <v>361</v>
      </c>
      <c r="B167" s="21" t="s">
        <v>1174</v>
      </c>
      <c r="C167" s="200" t="s">
        <v>1168</v>
      </c>
      <c r="D167" s="21" t="s">
        <v>29</v>
      </c>
      <c r="E167" s="467" t="s">
        <v>1537</v>
      </c>
      <c r="F167" s="21" t="s">
        <v>27</v>
      </c>
      <c r="G167" s="188" t="s">
        <v>249</v>
      </c>
      <c r="H167" s="429">
        <v>50000000</v>
      </c>
      <c r="I167" s="430">
        <v>0</v>
      </c>
      <c r="J167" s="431">
        <v>0</v>
      </c>
      <c r="P167" s="483"/>
    </row>
    <row r="168" spans="1:16">
      <c r="A168" s="477" t="s">
        <v>361</v>
      </c>
      <c r="B168" s="21" t="s">
        <v>754</v>
      </c>
      <c r="C168" s="185" t="s">
        <v>753</v>
      </c>
      <c r="D168" s="21" t="s">
        <v>29</v>
      </c>
      <c r="E168" s="467" t="s">
        <v>1537</v>
      </c>
      <c r="F168" s="21" t="s">
        <v>27</v>
      </c>
      <c r="G168" s="188" t="s">
        <v>249</v>
      </c>
      <c r="H168" s="429">
        <v>70000000</v>
      </c>
      <c r="I168" s="430">
        <v>100000000</v>
      </c>
      <c r="J168" s="431">
        <v>30805000</v>
      </c>
      <c r="P168" s="483"/>
    </row>
    <row r="169" spans="1:16">
      <c r="A169" s="477" t="s">
        <v>361</v>
      </c>
      <c r="B169" s="21" t="s">
        <v>258</v>
      </c>
      <c r="C169" s="185" t="s">
        <v>170</v>
      </c>
      <c r="D169" s="21" t="s">
        <v>29</v>
      </c>
      <c r="E169" s="467" t="s">
        <v>1537</v>
      </c>
      <c r="F169" s="21" t="s">
        <v>27</v>
      </c>
      <c r="G169" s="188" t="s">
        <v>249</v>
      </c>
      <c r="H169" s="429">
        <v>500000000</v>
      </c>
      <c r="I169" s="430">
        <v>950000000</v>
      </c>
      <c r="J169" s="431">
        <v>338028000</v>
      </c>
      <c r="K169" s="449" t="s">
        <v>396</v>
      </c>
      <c r="P169" s="483"/>
    </row>
    <row r="170" spans="1:16" ht="25.5">
      <c r="A170" s="477" t="s">
        <v>361</v>
      </c>
      <c r="B170" s="21" t="s">
        <v>546</v>
      </c>
      <c r="C170" s="185" t="s">
        <v>1049</v>
      </c>
      <c r="D170" s="21" t="s">
        <v>29</v>
      </c>
      <c r="E170" s="467" t="s">
        <v>1537</v>
      </c>
      <c r="F170" s="21" t="s">
        <v>27</v>
      </c>
      <c r="G170" s="188" t="s">
        <v>249</v>
      </c>
      <c r="H170" s="429">
        <v>200000000</v>
      </c>
      <c r="I170" s="430">
        <v>25000000</v>
      </c>
      <c r="J170" s="431">
        <v>0</v>
      </c>
      <c r="K170" s="449" t="s">
        <v>1408</v>
      </c>
      <c r="P170" s="483"/>
    </row>
    <row r="171" spans="1:16">
      <c r="A171" s="477" t="s">
        <v>361</v>
      </c>
      <c r="B171" s="21" t="s">
        <v>579</v>
      </c>
      <c r="C171" s="185" t="s">
        <v>255</v>
      </c>
      <c r="D171" s="21" t="s">
        <v>29</v>
      </c>
      <c r="E171" s="467" t="s">
        <v>1537</v>
      </c>
      <c r="F171" s="21" t="s">
        <v>27</v>
      </c>
      <c r="G171" s="188" t="s">
        <v>249</v>
      </c>
      <c r="H171" s="429">
        <v>20000000</v>
      </c>
      <c r="I171" s="430">
        <v>20000000</v>
      </c>
      <c r="J171" s="431">
        <v>0</v>
      </c>
      <c r="P171" s="483"/>
    </row>
    <row r="172" spans="1:16">
      <c r="A172" s="477" t="s">
        <v>361</v>
      </c>
      <c r="B172" s="21" t="s">
        <v>169</v>
      </c>
      <c r="C172" s="185" t="s">
        <v>388</v>
      </c>
      <c r="D172" s="21" t="s">
        <v>29</v>
      </c>
      <c r="E172" s="467" t="s">
        <v>1537</v>
      </c>
      <c r="F172" s="21" t="s">
        <v>27</v>
      </c>
      <c r="G172" s="188" t="s">
        <v>249</v>
      </c>
      <c r="H172" s="429">
        <v>3000000</v>
      </c>
      <c r="I172" s="430">
        <v>5000000</v>
      </c>
      <c r="J172" s="431">
        <v>0</v>
      </c>
      <c r="P172" s="483"/>
    </row>
    <row r="173" spans="1:16">
      <c r="A173" s="477" t="s">
        <v>361</v>
      </c>
      <c r="B173" s="21" t="s">
        <v>517</v>
      </c>
      <c r="C173" s="185" t="s">
        <v>174</v>
      </c>
      <c r="D173" s="21" t="s">
        <v>29</v>
      </c>
      <c r="E173" s="467" t="s">
        <v>1537</v>
      </c>
      <c r="F173" s="21" t="s">
        <v>27</v>
      </c>
      <c r="G173" s="188" t="s">
        <v>249</v>
      </c>
      <c r="H173" s="429">
        <v>5000000</v>
      </c>
      <c r="I173" s="430">
        <v>600000000</v>
      </c>
      <c r="J173" s="431">
        <v>0</v>
      </c>
      <c r="P173" s="483"/>
    </row>
    <row r="174" spans="1:16">
      <c r="A174" s="477" t="s">
        <v>361</v>
      </c>
      <c r="B174" s="21" t="s">
        <v>518</v>
      </c>
      <c r="C174" s="185" t="s">
        <v>516</v>
      </c>
      <c r="D174" s="21" t="s">
        <v>29</v>
      </c>
      <c r="E174" s="467" t="s">
        <v>1537</v>
      </c>
      <c r="F174" s="21" t="s">
        <v>27</v>
      </c>
      <c r="G174" s="188" t="s">
        <v>249</v>
      </c>
      <c r="H174" s="429">
        <v>20000000</v>
      </c>
      <c r="I174" s="430">
        <v>20000000</v>
      </c>
      <c r="J174" s="431">
        <v>0</v>
      </c>
      <c r="P174" s="483"/>
    </row>
    <row r="175" spans="1:16">
      <c r="A175" s="477" t="s">
        <v>361</v>
      </c>
      <c r="B175" s="21" t="s">
        <v>527</v>
      </c>
      <c r="C175" s="185" t="s">
        <v>175</v>
      </c>
      <c r="D175" s="21" t="s">
        <v>29</v>
      </c>
      <c r="E175" s="467" t="s">
        <v>1537</v>
      </c>
      <c r="F175" s="21" t="s">
        <v>27</v>
      </c>
      <c r="G175" s="188" t="s">
        <v>249</v>
      </c>
      <c r="H175" s="429">
        <v>30000000</v>
      </c>
      <c r="I175" s="430">
        <v>19000000</v>
      </c>
      <c r="J175" s="431">
        <v>0</v>
      </c>
      <c r="P175" s="483"/>
    </row>
    <row r="176" spans="1:16">
      <c r="A176" s="477" t="s">
        <v>361</v>
      </c>
      <c r="B176" s="21" t="s">
        <v>240</v>
      </c>
      <c r="C176" s="193" t="s">
        <v>26</v>
      </c>
      <c r="D176" s="23" t="s">
        <v>240</v>
      </c>
      <c r="E176" s="197"/>
      <c r="F176" s="23" t="s">
        <v>240</v>
      </c>
      <c r="G176" s="198" t="s">
        <v>240</v>
      </c>
      <c r="H176" s="432">
        <f>SUM(H163:H175)</f>
        <v>1068000000</v>
      </c>
      <c r="I176" s="433">
        <f>SUM(I163:I175)</f>
        <v>1819000000</v>
      </c>
      <c r="J176" s="434">
        <f>SUM(J163:J175)</f>
        <v>368833000</v>
      </c>
      <c r="K176" s="479"/>
      <c r="P176" s="483"/>
    </row>
    <row r="177" spans="1:16">
      <c r="A177" s="477" t="s">
        <v>420</v>
      </c>
      <c r="B177" s="21" t="s">
        <v>240</v>
      </c>
      <c r="C177" s="194" t="s">
        <v>165</v>
      </c>
      <c r="D177" s="21" t="s">
        <v>240</v>
      </c>
      <c r="E177" s="187"/>
      <c r="F177" s="21" t="s">
        <v>240</v>
      </c>
      <c r="G177" s="188" t="s">
        <v>240</v>
      </c>
      <c r="P177" s="483"/>
    </row>
    <row r="178" spans="1:16">
      <c r="A178" s="477" t="s">
        <v>420</v>
      </c>
      <c r="B178" s="21" t="s">
        <v>172</v>
      </c>
      <c r="C178" s="185" t="s">
        <v>247</v>
      </c>
      <c r="D178" s="21" t="s">
        <v>160</v>
      </c>
      <c r="E178" s="467" t="s">
        <v>1537</v>
      </c>
      <c r="F178" s="21" t="s">
        <v>27</v>
      </c>
      <c r="G178" s="188" t="s">
        <v>249</v>
      </c>
      <c r="H178" s="429">
        <v>25000000</v>
      </c>
      <c r="I178" s="430">
        <v>25000000</v>
      </c>
      <c r="J178" s="431">
        <v>0</v>
      </c>
      <c r="P178" s="483"/>
    </row>
    <row r="179" spans="1:16">
      <c r="A179" s="477" t="s">
        <v>420</v>
      </c>
      <c r="B179" s="21" t="s">
        <v>508</v>
      </c>
      <c r="C179" s="185" t="s">
        <v>265</v>
      </c>
      <c r="D179" s="21" t="s">
        <v>160</v>
      </c>
      <c r="E179" s="467" t="s">
        <v>1537</v>
      </c>
      <c r="F179" s="21" t="s">
        <v>27</v>
      </c>
      <c r="G179" s="188" t="s">
        <v>249</v>
      </c>
      <c r="H179" s="429">
        <v>20000000</v>
      </c>
      <c r="I179" s="430">
        <v>22000000</v>
      </c>
      <c r="J179" s="431">
        <v>0</v>
      </c>
      <c r="P179" s="483"/>
    </row>
    <row r="180" spans="1:16">
      <c r="A180" s="477" t="s">
        <v>420</v>
      </c>
      <c r="B180" s="21" t="s">
        <v>579</v>
      </c>
      <c r="C180" s="185" t="s">
        <v>255</v>
      </c>
      <c r="D180" s="21" t="s">
        <v>160</v>
      </c>
      <c r="E180" s="467" t="s">
        <v>1537</v>
      </c>
      <c r="F180" s="21" t="s">
        <v>27</v>
      </c>
      <c r="G180" s="188" t="s">
        <v>249</v>
      </c>
      <c r="H180" s="429">
        <v>2000000</v>
      </c>
      <c r="I180" s="430">
        <v>2000000</v>
      </c>
      <c r="J180" s="431">
        <v>0</v>
      </c>
      <c r="P180" s="483"/>
    </row>
    <row r="181" spans="1:16">
      <c r="A181" s="477" t="s">
        <v>420</v>
      </c>
      <c r="B181" s="21" t="s">
        <v>240</v>
      </c>
      <c r="C181" s="193" t="s">
        <v>26</v>
      </c>
      <c r="D181" s="21" t="s">
        <v>240</v>
      </c>
      <c r="E181" s="187"/>
      <c r="F181" s="21" t="s">
        <v>240</v>
      </c>
      <c r="G181" s="188" t="s">
        <v>240</v>
      </c>
      <c r="H181" s="432">
        <f>SUM(H178:H180)</f>
        <v>47000000</v>
      </c>
      <c r="I181" s="433">
        <f>SUM(I178:I180)</f>
        <v>49000000</v>
      </c>
      <c r="J181" s="434">
        <f>SUM(J178:J180)</f>
        <v>0</v>
      </c>
      <c r="P181" s="483"/>
    </row>
    <row r="182" spans="1:16">
      <c r="A182" s="476" t="s">
        <v>488</v>
      </c>
      <c r="B182" s="21" t="s">
        <v>240</v>
      </c>
      <c r="C182" s="194" t="s">
        <v>487</v>
      </c>
      <c r="D182" s="21" t="s">
        <v>240</v>
      </c>
      <c r="E182" s="187"/>
      <c r="F182" s="21" t="s">
        <v>240</v>
      </c>
      <c r="G182" s="188" t="s">
        <v>240</v>
      </c>
      <c r="P182" s="483"/>
    </row>
    <row r="183" spans="1:16">
      <c r="A183" s="476" t="s">
        <v>488</v>
      </c>
      <c r="B183" s="21" t="s">
        <v>267</v>
      </c>
      <c r="C183" s="185" t="s">
        <v>252</v>
      </c>
      <c r="D183" s="21" t="s">
        <v>160</v>
      </c>
      <c r="E183" s="467" t="s">
        <v>1537</v>
      </c>
      <c r="F183" s="195" t="s">
        <v>376</v>
      </c>
      <c r="G183" s="188" t="s">
        <v>249</v>
      </c>
      <c r="H183" s="429">
        <v>0</v>
      </c>
      <c r="I183" s="430">
        <v>8000000</v>
      </c>
      <c r="J183" s="431">
        <v>0</v>
      </c>
      <c r="P183" s="483"/>
    </row>
    <row r="184" spans="1:16">
      <c r="A184" s="476" t="s">
        <v>488</v>
      </c>
      <c r="B184" s="21" t="s">
        <v>378</v>
      </c>
      <c r="C184" s="185" t="s">
        <v>748</v>
      </c>
      <c r="D184" s="21" t="s">
        <v>160</v>
      </c>
      <c r="E184" s="467" t="s">
        <v>1537</v>
      </c>
      <c r="F184" s="195" t="s">
        <v>376</v>
      </c>
      <c r="G184" s="188" t="s">
        <v>249</v>
      </c>
      <c r="H184" s="429">
        <v>30000000</v>
      </c>
      <c r="I184" s="430">
        <v>0</v>
      </c>
      <c r="J184" s="431">
        <v>0</v>
      </c>
      <c r="K184" s="449" t="s">
        <v>804</v>
      </c>
      <c r="P184" s="483"/>
    </row>
    <row r="185" spans="1:16">
      <c r="A185" s="476" t="s">
        <v>488</v>
      </c>
      <c r="B185" s="21" t="s">
        <v>364</v>
      </c>
      <c r="C185" s="185" t="s">
        <v>566</v>
      </c>
      <c r="D185" s="21" t="s">
        <v>160</v>
      </c>
      <c r="E185" s="467" t="s">
        <v>1537</v>
      </c>
      <c r="F185" s="195" t="s">
        <v>376</v>
      </c>
      <c r="G185" s="188" t="s">
        <v>249</v>
      </c>
      <c r="H185" s="429">
        <v>5000000</v>
      </c>
      <c r="I185" s="430">
        <v>10000000</v>
      </c>
      <c r="J185" s="431">
        <v>0</v>
      </c>
      <c r="P185" s="483"/>
    </row>
    <row r="186" spans="1:16">
      <c r="A186" s="476" t="s">
        <v>488</v>
      </c>
      <c r="B186" s="21" t="s">
        <v>253</v>
      </c>
      <c r="C186" s="185" t="s">
        <v>540</v>
      </c>
      <c r="D186" s="21" t="s">
        <v>160</v>
      </c>
      <c r="E186" s="467" t="s">
        <v>1537</v>
      </c>
      <c r="F186" s="195" t="s">
        <v>376</v>
      </c>
      <c r="G186" s="188" t="s">
        <v>249</v>
      </c>
      <c r="H186" s="429">
        <v>5000000</v>
      </c>
      <c r="I186" s="430">
        <v>5000000</v>
      </c>
      <c r="J186" s="431">
        <v>0</v>
      </c>
      <c r="P186" s="483"/>
    </row>
    <row r="187" spans="1:16">
      <c r="A187" s="476" t="s">
        <v>488</v>
      </c>
      <c r="B187" s="21" t="s">
        <v>258</v>
      </c>
      <c r="C187" s="185" t="s">
        <v>170</v>
      </c>
      <c r="D187" s="21" t="s">
        <v>160</v>
      </c>
      <c r="E187" s="467" t="s">
        <v>1537</v>
      </c>
      <c r="F187" s="195" t="s">
        <v>376</v>
      </c>
      <c r="G187" s="188" t="s">
        <v>249</v>
      </c>
      <c r="H187" s="429">
        <v>20000000</v>
      </c>
      <c r="I187" s="430">
        <v>10000000</v>
      </c>
      <c r="J187" s="431">
        <v>0</v>
      </c>
      <c r="P187" s="483"/>
    </row>
    <row r="188" spans="1:16">
      <c r="A188" s="476" t="s">
        <v>488</v>
      </c>
      <c r="B188" s="21" t="s">
        <v>263</v>
      </c>
      <c r="C188" s="185" t="s">
        <v>511</v>
      </c>
      <c r="D188" s="21" t="s">
        <v>160</v>
      </c>
      <c r="E188" s="467" t="s">
        <v>1537</v>
      </c>
      <c r="F188" s="195" t="s">
        <v>376</v>
      </c>
      <c r="G188" s="188" t="s">
        <v>249</v>
      </c>
      <c r="H188" s="429">
        <v>0</v>
      </c>
      <c r="I188" s="430">
        <v>2000000</v>
      </c>
      <c r="J188" s="431">
        <v>0</v>
      </c>
      <c r="P188" s="483"/>
    </row>
    <row r="189" spans="1:16">
      <c r="A189" s="476" t="s">
        <v>488</v>
      </c>
      <c r="B189" s="21" t="s">
        <v>254</v>
      </c>
      <c r="C189" s="185" t="s">
        <v>825</v>
      </c>
      <c r="D189" s="21" t="s">
        <v>160</v>
      </c>
      <c r="E189" s="467" t="s">
        <v>1537</v>
      </c>
      <c r="F189" s="195" t="s">
        <v>376</v>
      </c>
      <c r="G189" s="188" t="s">
        <v>249</v>
      </c>
      <c r="H189" s="429">
        <v>0</v>
      </c>
      <c r="I189" s="430">
        <v>12000000</v>
      </c>
      <c r="J189" s="431">
        <v>0</v>
      </c>
      <c r="P189" s="483"/>
    </row>
    <row r="190" spans="1:16">
      <c r="A190" s="476" t="s">
        <v>488</v>
      </c>
      <c r="B190" s="21" t="s">
        <v>520</v>
      </c>
      <c r="C190" s="185" t="s">
        <v>1146</v>
      </c>
      <c r="D190" s="21" t="s">
        <v>160</v>
      </c>
      <c r="E190" s="467" t="s">
        <v>1537</v>
      </c>
      <c r="F190" s="195" t="s">
        <v>376</v>
      </c>
      <c r="G190" s="188" t="s">
        <v>249</v>
      </c>
      <c r="H190" s="429">
        <v>0</v>
      </c>
      <c r="I190" s="430">
        <v>2000000</v>
      </c>
      <c r="J190" s="431">
        <v>0</v>
      </c>
      <c r="P190" s="483"/>
    </row>
    <row r="191" spans="1:16">
      <c r="A191" s="476" t="s">
        <v>488</v>
      </c>
      <c r="B191" s="21" t="s">
        <v>746</v>
      </c>
      <c r="C191" s="185" t="s">
        <v>743</v>
      </c>
      <c r="D191" s="21" t="s">
        <v>160</v>
      </c>
      <c r="E191" s="467" t="s">
        <v>1537</v>
      </c>
      <c r="F191" s="195" t="s">
        <v>376</v>
      </c>
      <c r="G191" s="188" t="s">
        <v>249</v>
      </c>
      <c r="H191" s="429">
        <v>5000000</v>
      </c>
      <c r="I191" s="430">
        <v>6000000</v>
      </c>
      <c r="J191" s="431">
        <v>0</v>
      </c>
      <c r="P191" s="483"/>
    </row>
    <row r="192" spans="1:16">
      <c r="A192" s="476" t="s">
        <v>488</v>
      </c>
      <c r="B192" s="21" t="s">
        <v>519</v>
      </c>
      <c r="C192" s="185" t="s">
        <v>173</v>
      </c>
      <c r="D192" s="21" t="s">
        <v>160</v>
      </c>
      <c r="E192" s="467" t="s">
        <v>1537</v>
      </c>
      <c r="F192" s="195" t="s">
        <v>376</v>
      </c>
      <c r="G192" s="188" t="s">
        <v>249</v>
      </c>
      <c r="H192" s="429">
        <v>0</v>
      </c>
      <c r="I192" s="430">
        <v>5000000</v>
      </c>
      <c r="J192" s="431">
        <v>0</v>
      </c>
      <c r="P192" s="483"/>
    </row>
    <row r="193" spans="1:16">
      <c r="A193" s="476" t="s">
        <v>488</v>
      </c>
      <c r="B193" s="21" t="s">
        <v>517</v>
      </c>
      <c r="C193" s="185" t="s">
        <v>174</v>
      </c>
      <c r="D193" s="21" t="s">
        <v>160</v>
      </c>
      <c r="E193" s="467" t="s">
        <v>1537</v>
      </c>
      <c r="F193" s="195" t="s">
        <v>376</v>
      </c>
      <c r="G193" s="188" t="s">
        <v>249</v>
      </c>
      <c r="H193" s="429">
        <v>0</v>
      </c>
      <c r="I193" s="430">
        <v>2750000</v>
      </c>
      <c r="J193" s="431">
        <v>0</v>
      </c>
      <c r="P193" s="483"/>
    </row>
    <row r="194" spans="1:16">
      <c r="A194" s="476" t="s">
        <v>488</v>
      </c>
      <c r="B194" s="21" t="s">
        <v>240</v>
      </c>
      <c r="C194" s="193" t="s">
        <v>26</v>
      </c>
      <c r="D194" s="21" t="s">
        <v>240</v>
      </c>
      <c r="E194" s="187"/>
      <c r="F194" s="21" t="s">
        <v>240</v>
      </c>
      <c r="G194" s="188" t="s">
        <v>240</v>
      </c>
      <c r="H194" s="432">
        <f>SUM(H183:H193)</f>
        <v>65000000</v>
      </c>
      <c r="I194" s="433">
        <f>SUM(I183:I193)</f>
        <v>62750000</v>
      </c>
      <c r="J194" s="431">
        <v>0</v>
      </c>
      <c r="P194" s="483"/>
    </row>
    <row r="195" spans="1:16">
      <c r="A195" s="476" t="s">
        <v>367</v>
      </c>
      <c r="B195" s="21" t="s">
        <v>240</v>
      </c>
      <c r="C195" s="194" t="s">
        <v>366</v>
      </c>
      <c r="D195" s="21" t="s">
        <v>240</v>
      </c>
      <c r="E195" s="187"/>
      <c r="F195" s="21" t="s">
        <v>240</v>
      </c>
      <c r="G195" s="188" t="s">
        <v>240</v>
      </c>
      <c r="P195" s="483"/>
    </row>
    <row r="196" spans="1:16">
      <c r="A196" s="476" t="s">
        <v>367</v>
      </c>
      <c r="B196" s="21" t="s">
        <v>1117</v>
      </c>
      <c r="C196" s="185" t="s">
        <v>1118</v>
      </c>
      <c r="D196" s="21" t="s">
        <v>29</v>
      </c>
      <c r="E196" s="467" t="s">
        <v>1537</v>
      </c>
      <c r="F196" s="21" t="s">
        <v>27</v>
      </c>
      <c r="G196" s="188" t="s">
        <v>249</v>
      </c>
      <c r="H196" s="429">
        <v>340000000</v>
      </c>
      <c r="I196" s="430">
        <v>0</v>
      </c>
      <c r="J196" s="431">
        <v>0</v>
      </c>
      <c r="K196" s="449" t="s">
        <v>1178</v>
      </c>
      <c r="P196" s="483"/>
    </row>
    <row r="197" spans="1:16">
      <c r="A197" s="476" t="s">
        <v>367</v>
      </c>
      <c r="B197" s="21" t="s">
        <v>364</v>
      </c>
      <c r="C197" s="185" t="s">
        <v>566</v>
      </c>
      <c r="D197" s="21" t="s">
        <v>29</v>
      </c>
      <c r="E197" s="467" t="s">
        <v>1537</v>
      </c>
      <c r="F197" s="21" t="s">
        <v>27</v>
      </c>
      <c r="G197" s="188" t="s">
        <v>249</v>
      </c>
      <c r="H197" s="429">
        <v>100000000</v>
      </c>
      <c r="I197" s="430">
        <v>70000000</v>
      </c>
      <c r="J197" s="431">
        <v>68494717</v>
      </c>
      <c r="P197" s="483"/>
    </row>
    <row r="198" spans="1:16">
      <c r="A198" s="476" t="s">
        <v>367</v>
      </c>
      <c r="B198" s="21" t="s">
        <v>576</v>
      </c>
      <c r="C198" s="185" t="s">
        <v>577</v>
      </c>
      <c r="D198" s="21" t="s">
        <v>29</v>
      </c>
      <c r="E198" s="467" t="s">
        <v>1537</v>
      </c>
      <c r="F198" s="21" t="s">
        <v>27</v>
      </c>
      <c r="G198" s="188" t="s">
        <v>249</v>
      </c>
      <c r="H198" s="429">
        <v>50000000</v>
      </c>
      <c r="I198" s="430">
        <v>30000000</v>
      </c>
      <c r="J198" s="431">
        <v>0</v>
      </c>
      <c r="P198" s="483"/>
    </row>
    <row r="199" spans="1:16">
      <c r="A199" s="476" t="s">
        <v>367</v>
      </c>
      <c r="B199" s="21" t="s">
        <v>508</v>
      </c>
      <c r="C199" s="185" t="s">
        <v>265</v>
      </c>
      <c r="D199" s="21" t="s">
        <v>29</v>
      </c>
      <c r="E199" s="467" t="s">
        <v>1537</v>
      </c>
      <c r="F199" s="21" t="s">
        <v>27</v>
      </c>
      <c r="G199" s="188" t="s">
        <v>249</v>
      </c>
      <c r="H199" s="429">
        <v>70000000</v>
      </c>
      <c r="I199" s="430">
        <v>100000000</v>
      </c>
      <c r="J199" s="431">
        <v>67687981</v>
      </c>
      <c r="K199" s="449" t="s">
        <v>1119</v>
      </c>
      <c r="P199" s="483"/>
    </row>
    <row r="200" spans="1:16">
      <c r="A200" s="476" t="s">
        <v>367</v>
      </c>
      <c r="B200" s="21" t="s">
        <v>517</v>
      </c>
      <c r="C200" s="185" t="s">
        <v>174</v>
      </c>
      <c r="D200" s="21" t="s">
        <v>29</v>
      </c>
      <c r="E200" s="467" t="s">
        <v>1537</v>
      </c>
      <c r="F200" s="21" t="s">
        <v>27</v>
      </c>
      <c r="G200" s="188" t="s">
        <v>249</v>
      </c>
      <c r="H200" s="429">
        <v>30000000</v>
      </c>
      <c r="I200" s="430">
        <v>30000000</v>
      </c>
      <c r="J200" s="431">
        <v>0</v>
      </c>
      <c r="P200" s="483"/>
    </row>
    <row r="201" spans="1:16">
      <c r="A201" s="476" t="s">
        <v>367</v>
      </c>
      <c r="B201" s="21" t="s">
        <v>240</v>
      </c>
      <c r="C201" s="193" t="s">
        <v>26</v>
      </c>
      <c r="D201" s="23" t="s">
        <v>240</v>
      </c>
      <c r="E201" s="197"/>
      <c r="F201" s="23" t="s">
        <v>240</v>
      </c>
      <c r="G201" s="198" t="s">
        <v>240</v>
      </c>
      <c r="H201" s="432">
        <f>SUM(H196:H200)</f>
        <v>590000000</v>
      </c>
      <c r="I201" s="434">
        <f>SUM(I196:I200)</f>
        <v>230000000</v>
      </c>
      <c r="J201" s="434">
        <f>SUM(J196:J200)</f>
        <v>136182698</v>
      </c>
      <c r="K201" s="479"/>
      <c r="P201" s="483"/>
    </row>
    <row r="202" spans="1:16">
      <c r="A202" s="476" t="s">
        <v>250</v>
      </c>
      <c r="B202" s="21" t="s">
        <v>240</v>
      </c>
      <c r="C202" s="194" t="s">
        <v>219</v>
      </c>
      <c r="D202" s="21" t="s">
        <v>240</v>
      </c>
      <c r="E202" s="187"/>
      <c r="F202" s="21" t="s">
        <v>240</v>
      </c>
      <c r="G202" s="188" t="s">
        <v>240</v>
      </c>
      <c r="P202" s="483"/>
    </row>
    <row r="203" spans="1:16">
      <c r="A203" s="477" t="s">
        <v>250</v>
      </c>
      <c r="B203" s="21" t="s">
        <v>267</v>
      </c>
      <c r="C203" s="185" t="s">
        <v>252</v>
      </c>
      <c r="D203" s="21" t="s">
        <v>160</v>
      </c>
      <c r="E203" s="467" t="s">
        <v>1537</v>
      </c>
      <c r="F203" s="21" t="s">
        <v>27</v>
      </c>
      <c r="G203" s="188" t="s">
        <v>249</v>
      </c>
      <c r="H203" s="429">
        <v>0</v>
      </c>
      <c r="I203" s="430">
        <v>25000000</v>
      </c>
      <c r="J203" s="431">
        <v>0</v>
      </c>
      <c r="P203" s="483"/>
    </row>
    <row r="204" spans="1:16">
      <c r="A204" s="477" t="s">
        <v>250</v>
      </c>
      <c r="B204" s="21" t="s">
        <v>172</v>
      </c>
      <c r="C204" s="185" t="s">
        <v>247</v>
      </c>
      <c r="D204" s="21" t="s">
        <v>160</v>
      </c>
      <c r="E204" s="467" t="s">
        <v>1537</v>
      </c>
      <c r="F204" s="21" t="s">
        <v>27</v>
      </c>
      <c r="G204" s="188" t="s">
        <v>249</v>
      </c>
      <c r="H204" s="429">
        <v>5000000</v>
      </c>
      <c r="I204" s="430">
        <v>5000000</v>
      </c>
      <c r="J204" s="431">
        <v>0</v>
      </c>
      <c r="P204" s="483"/>
    </row>
    <row r="205" spans="1:16">
      <c r="A205" s="477" t="s">
        <v>250</v>
      </c>
      <c r="B205" s="21" t="s">
        <v>258</v>
      </c>
      <c r="C205" s="185" t="s">
        <v>170</v>
      </c>
      <c r="D205" s="21" t="s">
        <v>160</v>
      </c>
      <c r="E205" s="467" t="s">
        <v>1537</v>
      </c>
      <c r="F205" s="21" t="s">
        <v>27</v>
      </c>
      <c r="G205" s="188" t="s">
        <v>249</v>
      </c>
      <c r="H205" s="429">
        <v>10000000</v>
      </c>
      <c r="I205" s="430">
        <v>20000000</v>
      </c>
      <c r="J205" s="431">
        <v>0</v>
      </c>
      <c r="P205" s="483"/>
    </row>
    <row r="206" spans="1:16">
      <c r="A206" s="477" t="s">
        <v>250</v>
      </c>
      <c r="B206" s="21" t="s">
        <v>578</v>
      </c>
      <c r="C206" s="185" t="s">
        <v>492</v>
      </c>
      <c r="D206" s="21" t="s">
        <v>160</v>
      </c>
      <c r="E206" s="467" t="s">
        <v>1537</v>
      </c>
      <c r="F206" s="21" t="s">
        <v>27</v>
      </c>
      <c r="G206" s="188" t="s">
        <v>249</v>
      </c>
      <c r="H206" s="429">
        <v>6000000</v>
      </c>
      <c r="I206" s="430">
        <v>6000000</v>
      </c>
      <c r="P206" s="483"/>
    </row>
    <row r="207" spans="1:16">
      <c r="A207" s="477" t="s">
        <v>250</v>
      </c>
      <c r="B207" s="21" t="s">
        <v>570</v>
      </c>
      <c r="C207" s="185" t="s">
        <v>171</v>
      </c>
      <c r="D207" s="21" t="s">
        <v>160</v>
      </c>
      <c r="E207" s="467" t="s">
        <v>1537</v>
      </c>
      <c r="F207" s="21" t="s">
        <v>27</v>
      </c>
      <c r="G207" s="188" t="s">
        <v>249</v>
      </c>
      <c r="H207" s="429">
        <v>5000000</v>
      </c>
      <c r="I207" s="430">
        <v>5000000</v>
      </c>
      <c r="J207" s="431">
        <v>0</v>
      </c>
      <c r="P207" s="483"/>
    </row>
    <row r="208" spans="1:16">
      <c r="A208" s="477" t="s">
        <v>250</v>
      </c>
      <c r="B208" s="21" t="s">
        <v>579</v>
      </c>
      <c r="C208" s="185" t="s">
        <v>255</v>
      </c>
      <c r="D208" s="21" t="s">
        <v>160</v>
      </c>
      <c r="E208" s="467" t="s">
        <v>1537</v>
      </c>
      <c r="F208" s="21" t="s">
        <v>27</v>
      </c>
      <c r="G208" s="188" t="s">
        <v>249</v>
      </c>
      <c r="H208" s="429">
        <v>20000000</v>
      </c>
      <c r="I208" s="430">
        <v>20000000</v>
      </c>
      <c r="J208" s="431">
        <v>0</v>
      </c>
      <c r="P208" s="483"/>
    </row>
    <row r="209" spans="1:16">
      <c r="A209" s="477" t="s">
        <v>250</v>
      </c>
      <c r="B209" s="21" t="s">
        <v>169</v>
      </c>
      <c r="C209" s="185" t="s">
        <v>388</v>
      </c>
      <c r="D209" s="21" t="s">
        <v>160</v>
      </c>
      <c r="E209" s="467" t="s">
        <v>1537</v>
      </c>
      <c r="F209" s="21" t="s">
        <v>27</v>
      </c>
      <c r="G209" s="188" t="s">
        <v>249</v>
      </c>
      <c r="H209" s="429">
        <v>2000000</v>
      </c>
      <c r="I209" s="430">
        <v>2000000</v>
      </c>
      <c r="J209" s="431">
        <v>0</v>
      </c>
      <c r="P209" s="483"/>
    </row>
    <row r="210" spans="1:16">
      <c r="A210" s="477" t="s">
        <v>250</v>
      </c>
      <c r="B210" s="21" t="s">
        <v>519</v>
      </c>
      <c r="C210" s="185" t="s">
        <v>173</v>
      </c>
      <c r="D210" s="21" t="s">
        <v>160</v>
      </c>
      <c r="E210" s="467" t="s">
        <v>1537</v>
      </c>
      <c r="F210" s="21" t="s">
        <v>27</v>
      </c>
      <c r="G210" s="188" t="s">
        <v>249</v>
      </c>
      <c r="H210" s="429">
        <v>10000000</v>
      </c>
      <c r="I210" s="430">
        <v>10000000</v>
      </c>
      <c r="J210" s="431">
        <v>0</v>
      </c>
      <c r="P210" s="483"/>
    </row>
    <row r="211" spans="1:16">
      <c r="A211" s="477" t="s">
        <v>250</v>
      </c>
      <c r="B211" s="21" t="s">
        <v>517</v>
      </c>
      <c r="C211" s="185" t="s">
        <v>174</v>
      </c>
      <c r="D211" s="21" t="s">
        <v>160</v>
      </c>
      <c r="E211" s="467" t="s">
        <v>1537</v>
      </c>
      <c r="F211" s="21" t="s">
        <v>27</v>
      </c>
      <c r="G211" s="188" t="s">
        <v>249</v>
      </c>
      <c r="H211" s="429">
        <v>4000000</v>
      </c>
      <c r="I211" s="430">
        <v>4000000</v>
      </c>
      <c r="J211" s="431">
        <v>0</v>
      </c>
      <c r="P211" s="483"/>
    </row>
    <row r="212" spans="1:16">
      <c r="A212" s="477" t="s">
        <v>250</v>
      </c>
      <c r="B212" s="21" t="s">
        <v>527</v>
      </c>
      <c r="C212" s="185" t="s">
        <v>175</v>
      </c>
      <c r="D212" s="21" t="s">
        <v>160</v>
      </c>
      <c r="E212" s="467" t="s">
        <v>1537</v>
      </c>
      <c r="F212" s="21" t="s">
        <v>27</v>
      </c>
      <c r="G212" s="188" t="s">
        <v>249</v>
      </c>
      <c r="H212" s="429">
        <v>100000000</v>
      </c>
      <c r="I212" s="430">
        <v>34000000</v>
      </c>
      <c r="J212" s="431">
        <v>0</v>
      </c>
      <c r="P212" s="483"/>
    </row>
    <row r="213" spans="1:16">
      <c r="A213" s="477" t="s">
        <v>250</v>
      </c>
      <c r="B213" s="21" t="s">
        <v>240</v>
      </c>
      <c r="C213" s="193" t="s">
        <v>26</v>
      </c>
      <c r="D213" s="23" t="s">
        <v>240</v>
      </c>
      <c r="E213" s="197"/>
      <c r="F213" s="23" t="s">
        <v>240</v>
      </c>
      <c r="G213" s="198" t="s">
        <v>240</v>
      </c>
      <c r="H213" s="432">
        <f>SUM(H203:H212)</f>
        <v>162000000</v>
      </c>
      <c r="I213" s="433">
        <f>SUM(I203:I212)</f>
        <v>131000000</v>
      </c>
      <c r="J213" s="434">
        <f>SUM(J203:J212)</f>
        <v>0</v>
      </c>
      <c r="K213" s="479"/>
      <c r="P213" s="483"/>
    </row>
    <row r="214" spans="1:16">
      <c r="A214" s="476" t="s">
        <v>622</v>
      </c>
      <c r="B214" s="21" t="s">
        <v>240</v>
      </c>
      <c r="C214" s="194" t="s">
        <v>770</v>
      </c>
      <c r="D214" s="21" t="s">
        <v>240</v>
      </c>
      <c r="E214" s="187"/>
      <c r="F214" s="21" t="s">
        <v>240</v>
      </c>
      <c r="G214" s="188" t="s">
        <v>240</v>
      </c>
      <c r="P214" s="483"/>
    </row>
    <row r="215" spans="1:16">
      <c r="A215" s="476" t="s">
        <v>622</v>
      </c>
      <c r="B215" s="21" t="s">
        <v>829</v>
      </c>
      <c r="C215" s="185" t="s">
        <v>830</v>
      </c>
      <c r="D215" s="21" t="s">
        <v>160</v>
      </c>
      <c r="E215" s="467" t="s">
        <v>1537</v>
      </c>
      <c r="F215" s="21" t="s">
        <v>807</v>
      </c>
      <c r="G215" s="188" t="s">
        <v>249</v>
      </c>
      <c r="H215" s="429">
        <v>10000000</v>
      </c>
      <c r="I215" s="430">
        <v>10000000</v>
      </c>
      <c r="J215" s="431">
        <v>6781187</v>
      </c>
      <c r="P215" s="483"/>
    </row>
    <row r="216" spans="1:16">
      <c r="A216" s="476" t="s">
        <v>622</v>
      </c>
      <c r="B216" s="21" t="s">
        <v>258</v>
      </c>
      <c r="C216" s="185" t="s">
        <v>170</v>
      </c>
      <c r="D216" s="21" t="s">
        <v>160</v>
      </c>
      <c r="E216" s="467" t="s">
        <v>1537</v>
      </c>
      <c r="F216" s="21" t="s">
        <v>807</v>
      </c>
      <c r="G216" s="188" t="s">
        <v>249</v>
      </c>
      <c r="H216" s="429">
        <v>10000000</v>
      </c>
      <c r="I216" s="430">
        <v>10000000</v>
      </c>
      <c r="J216" s="431">
        <v>0</v>
      </c>
      <c r="P216" s="483"/>
    </row>
    <row r="217" spans="1:16">
      <c r="A217" s="476" t="s">
        <v>622</v>
      </c>
      <c r="B217" s="21" t="s">
        <v>240</v>
      </c>
      <c r="C217" s="193" t="s">
        <v>26</v>
      </c>
      <c r="D217" s="21" t="s">
        <v>240</v>
      </c>
      <c r="E217" s="187"/>
      <c r="F217" s="21" t="s">
        <v>240</v>
      </c>
      <c r="G217" s="188" t="s">
        <v>240</v>
      </c>
      <c r="H217" s="432">
        <f>SUM(H215:H216)</f>
        <v>20000000</v>
      </c>
      <c r="I217" s="433">
        <f>SUM(I215:I216)</f>
        <v>20000000</v>
      </c>
      <c r="J217" s="434">
        <f>SUM(J215:J216)</f>
        <v>6781187</v>
      </c>
      <c r="P217" s="483"/>
    </row>
    <row r="218" spans="1:16">
      <c r="A218" s="190" t="s">
        <v>623</v>
      </c>
      <c r="B218" s="21" t="s">
        <v>240</v>
      </c>
      <c r="C218" s="194" t="s">
        <v>624</v>
      </c>
      <c r="D218" s="21" t="s">
        <v>240</v>
      </c>
      <c r="E218" s="187"/>
      <c r="F218" s="21" t="s">
        <v>240</v>
      </c>
      <c r="G218" s="188" t="s">
        <v>240</v>
      </c>
      <c r="H218" s="432"/>
      <c r="I218" s="433"/>
      <c r="J218" s="434"/>
      <c r="P218" s="483"/>
    </row>
    <row r="219" spans="1:16">
      <c r="A219" s="190" t="s">
        <v>623</v>
      </c>
      <c r="B219" s="21" t="s">
        <v>172</v>
      </c>
      <c r="C219" s="185" t="s">
        <v>247</v>
      </c>
      <c r="D219" s="21" t="s">
        <v>29</v>
      </c>
      <c r="E219" s="467" t="s">
        <v>1537</v>
      </c>
      <c r="F219" s="21" t="s">
        <v>27</v>
      </c>
      <c r="G219" s="188" t="s">
        <v>249</v>
      </c>
      <c r="H219" s="429">
        <v>20000000</v>
      </c>
      <c r="I219" s="430">
        <v>20000000</v>
      </c>
      <c r="J219" s="431">
        <v>19948950</v>
      </c>
      <c r="P219" s="483"/>
    </row>
    <row r="220" spans="1:16">
      <c r="A220" s="190" t="s">
        <v>623</v>
      </c>
      <c r="B220" s="21" t="s">
        <v>806</v>
      </c>
      <c r="C220" s="200" t="s">
        <v>834</v>
      </c>
      <c r="D220" s="21" t="s">
        <v>29</v>
      </c>
      <c r="E220" s="467" t="s">
        <v>1537</v>
      </c>
      <c r="F220" s="21" t="s">
        <v>27</v>
      </c>
      <c r="G220" s="188" t="s">
        <v>249</v>
      </c>
      <c r="H220" s="429">
        <v>10000000</v>
      </c>
      <c r="I220" s="430">
        <v>10000000</v>
      </c>
      <c r="J220" s="431">
        <v>0</v>
      </c>
      <c r="P220" s="483"/>
    </row>
    <row r="221" spans="1:16">
      <c r="A221" s="190" t="s">
        <v>623</v>
      </c>
      <c r="B221" s="21" t="s">
        <v>229</v>
      </c>
      <c r="C221" s="185" t="s">
        <v>772</v>
      </c>
      <c r="D221" s="21" t="s">
        <v>29</v>
      </c>
      <c r="E221" s="467" t="s">
        <v>1537</v>
      </c>
      <c r="F221" s="21" t="s">
        <v>27</v>
      </c>
      <c r="G221" s="188" t="s">
        <v>249</v>
      </c>
      <c r="H221" s="429">
        <v>10000000</v>
      </c>
      <c r="I221" s="430">
        <v>0</v>
      </c>
      <c r="J221" s="431">
        <v>0</v>
      </c>
      <c r="P221" s="483"/>
    </row>
    <row r="222" spans="1:16">
      <c r="A222" s="190" t="s">
        <v>623</v>
      </c>
      <c r="B222" s="21" t="s">
        <v>500</v>
      </c>
      <c r="C222" s="200" t="s">
        <v>835</v>
      </c>
      <c r="D222" s="21" t="s">
        <v>29</v>
      </c>
      <c r="E222" s="467" t="s">
        <v>1537</v>
      </c>
      <c r="F222" s="21" t="s">
        <v>27</v>
      </c>
      <c r="G222" s="188" t="s">
        <v>249</v>
      </c>
      <c r="H222" s="429">
        <v>5000000</v>
      </c>
      <c r="I222" s="430">
        <v>5000000</v>
      </c>
      <c r="J222" s="431">
        <v>0</v>
      </c>
      <c r="P222" s="483"/>
    </row>
    <row r="223" spans="1:16">
      <c r="A223" s="190" t="s">
        <v>623</v>
      </c>
      <c r="B223" s="21" t="s">
        <v>257</v>
      </c>
      <c r="C223" s="185" t="s">
        <v>749</v>
      </c>
      <c r="D223" s="21" t="s">
        <v>29</v>
      </c>
      <c r="E223" s="467" t="s">
        <v>1537</v>
      </c>
      <c r="F223" s="21" t="s">
        <v>27</v>
      </c>
      <c r="G223" s="188" t="s">
        <v>249</v>
      </c>
      <c r="H223" s="429">
        <v>20000000</v>
      </c>
      <c r="I223" s="430">
        <v>20000000</v>
      </c>
      <c r="J223" s="431">
        <v>0</v>
      </c>
      <c r="P223" s="483"/>
    </row>
    <row r="224" spans="1:16">
      <c r="A224" s="190" t="s">
        <v>623</v>
      </c>
      <c r="B224" s="21" t="s">
        <v>169</v>
      </c>
      <c r="C224" s="200" t="s">
        <v>388</v>
      </c>
      <c r="D224" s="21" t="s">
        <v>29</v>
      </c>
      <c r="E224" s="467" t="s">
        <v>1537</v>
      </c>
      <c r="F224" s="21" t="s">
        <v>27</v>
      </c>
      <c r="G224" s="188" t="s">
        <v>249</v>
      </c>
      <c r="H224" s="429">
        <v>5000000</v>
      </c>
      <c r="I224" s="430">
        <v>5000000</v>
      </c>
      <c r="J224" s="431">
        <v>0</v>
      </c>
      <c r="P224" s="483"/>
    </row>
    <row r="225" spans="1:16">
      <c r="A225" s="190" t="s">
        <v>623</v>
      </c>
      <c r="B225" s="21" t="s">
        <v>220</v>
      </c>
      <c r="C225" s="200" t="s">
        <v>233</v>
      </c>
      <c r="D225" s="21" t="s">
        <v>29</v>
      </c>
      <c r="E225" s="467" t="s">
        <v>1537</v>
      </c>
      <c r="F225" s="21" t="s">
        <v>27</v>
      </c>
      <c r="G225" s="188" t="s">
        <v>249</v>
      </c>
      <c r="H225" s="429">
        <v>10000000</v>
      </c>
      <c r="I225" s="430">
        <v>8000000</v>
      </c>
      <c r="J225" s="431">
        <v>0</v>
      </c>
      <c r="P225" s="483"/>
    </row>
    <row r="226" spans="1:16">
      <c r="A226" s="190" t="s">
        <v>623</v>
      </c>
      <c r="B226" s="21" t="s">
        <v>221</v>
      </c>
      <c r="C226" s="200" t="s">
        <v>234</v>
      </c>
      <c r="D226" s="21" t="s">
        <v>29</v>
      </c>
      <c r="E226" s="467" t="s">
        <v>1537</v>
      </c>
      <c r="F226" s="21" t="s">
        <v>27</v>
      </c>
      <c r="G226" s="188" t="s">
        <v>249</v>
      </c>
      <c r="H226" s="429">
        <v>10000000</v>
      </c>
      <c r="I226" s="430">
        <v>0</v>
      </c>
      <c r="J226" s="431">
        <v>0</v>
      </c>
      <c r="P226" s="483"/>
    </row>
    <row r="227" spans="1:16">
      <c r="A227" s="190" t="s">
        <v>623</v>
      </c>
      <c r="B227" s="21" t="s">
        <v>240</v>
      </c>
      <c r="C227" s="193" t="s">
        <v>26</v>
      </c>
      <c r="D227" s="21" t="s">
        <v>240</v>
      </c>
      <c r="E227" s="187"/>
      <c r="F227" s="21" t="s">
        <v>240</v>
      </c>
      <c r="G227" s="188" t="s">
        <v>240</v>
      </c>
      <c r="H227" s="432">
        <f>SUM(H219:H226)</f>
        <v>90000000</v>
      </c>
      <c r="I227" s="434">
        <f>SUM(I219:I226)</f>
        <v>68000000</v>
      </c>
      <c r="J227" s="434">
        <f>SUM(J219:J226)</f>
        <v>19948950</v>
      </c>
      <c r="P227" s="483"/>
    </row>
    <row r="228" spans="1:16">
      <c r="A228" s="190" t="s">
        <v>630</v>
      </c>
      <c r="B228" s="21" t="s">
        <v>240</v>
      </c>
      <c r="C228" s="194" t="s">
        <v>837</v>
      </c>
      <c r="D228" s="21" t="s">
        <v>240</v>
      </c>
      <c r="E228" s="187"/>
      <c r="F228" s="21" t="s">
        <v>240</v>
      </c>
      <c r="G228" s="188" t="s">
        <v>240</v>
      </c>
      <c r="H228" s="432"/>
      <c r="I228" s="433"/>
      <c r="J228" s="434"/>
      <c r="P228" s="483"/>
    </row>
    <row r="229" spans="1:16">
      <c r="A229" s="190" t="s">
        <v>630</v>
      </c>
      <c r="B229" s="21" t="s">
        <v>172</v>
      </c>
      <c r="C229" s="185" t="s">
        <v>247</v>
      </c>
      <c r="D229" s="21" t="s">
        <v>29</v>
      </c>
      <c r="E229" s="467" t="s">
        <v>1537</v>
      </c>
      <c r="F229" s="21" t="s">
        <v>27</v>
      </c>
      <c r="G229" s="188" t="s">
        <v>249</v>
      </c>
      <c r="H229" s="435">
        <v>0</v>
      </c>
      <c r="I229" s="430">
        <v>20000000</v>
      </c>
      <c r="J229" s="434">
        <v>0</v>
      </c>
      <c r="P229" s="483"/>
    </row>
    <row r="230" spans="1:16">
      <c r="A230" s="190" t="s">
        <v>630</v>
      </c>
      <c r="B230" s="21" t="s">
        <v>257</v>
      </c>
      <c r="C230" s="185" t="s">
        <v>749</v>
      </c>
      <c r="D230" s="21" t="s">
        <v>29</v>
      </c>
      <c r="E230" s="467" t="s">
        <v>1537</v>
      </c>
      <c r="F230" s="21" t="s">
        <v>27</v>
      </c>
      <c r="G230" s="188" t="s">
        <v>249</v>
      </c>
      <c r="H230" s="435">
        <v>0</v>
      </c>
      <c r="I230" s="430">
        <v>20000000</v>
      </c>
      <c r="J230" s="431">
        <v>0</v>
      </c>
      <c r="P230" s="483"/>
    </row>
    <row r="231" spans="1:16">
      <c r="A231" s="190" t="s">
        <v>630</v>
      </c>
      <c r="B231" s="21" t="s">
        <v>169</v>
      </c>
      <c r="C231" s="200" t="s">
        <v>388</v>
      </c>
      <c r="D231" s="21" t="s">
        <v>29</v>
      </c>
      <c r="E231" s="467" t="s">
        <v>1537</v>
      </c>
      <c r="F231" s="21" t="s">
        <v>27</v>
      </c>
      <c r="G231" s="188" t="s">
        <v>249</v>
      </c>
      <c r="H231" s="435">
        <v>16000000</v>
      </c>
      <c r="I231" s="430">
        <v>0</v>
      </c>
      <c r="J231" s="431">
        <v>0</v>
      </c>
      <c r="P231" s="483"/>
    </row>
    <row r="232" spans="1:16">
      <c r="A232" s="190" t="s">
        <v>630</v>
      </c>
      <c r="B232" s="21" t="s">
        <v>261</v>
      </c>
      <c r="C232" s="200" t="s">
        <v>572</v>
      </c>
      <c r="D232" s="21" t="s">
        <v>29</v>
      </c>
      <c r="E232" s="467" t="s">
        <v>1537</v>
      </c>
      <c r="F232" s="21" t="s">
        <v>27</v>
      </c>
      <c r="G232" s="188" t="s">
        <v>249</v>
      </c>
      <c r="H232" s="435">
        <v>10000000</v>
      </c>
      <c r="I232" s="430">
        <v>0</v>
      </c>
      <c r="J232" s="431">
        <v>0</v>
      </c>
      <c r="P232" s="483"/>
    </row>
    <row r="233" spans="1:16">
      <c r="A233" s="190" t="s">
        <v>630</v>
      </c>
      <c r="B233" s="21" t="s">
        <v>262</v>
      </c>
      <c r="C233" s="200" t="s">
        <v>842</v>
      </c>
      <c r="D233" s="21" t="s">
        <v>29</v>
      </c>
      <c r="E233" s="467" t="s">
        <v>1537</v>
      </c>
      <c r="F233" s="21" t="s">
        <v>27</v>
      </c>
      <c r="G233" s="188" t="s">
        <v>249</v>
      </c>
      <c r="H233" s="435">
        <v>5250000</v>
      </c>
      <c r="I233" s="430">
        <v>0</v>
      </c>
      <c r="J233" s="431">
        <v>0</v>
      </c>
      <c r="P233" s="483"/>
    </row>
    <row r="234" spans="1:16">
      <c r="A234" s="190" t="s">
        <v>630</v>
      </c>
      <c r="B234" s="21" t="s">
        <v>220</v>
      </c>
      <c r="C234" s="200" t="s">
        <v>233</v>
      </c>
      <c r="D234" s="21" t="s">
        <v>29</v>
      </c>
      <c r="E234" s="467" t="s">
        <v>1537</v>
      </c>
      <c r="F234" s="21" t="s">
        <v>27</v>
      </c>
      <c r="G234" s="188" t="s">
        <v>249</v>
      </c>
      <c r="H234" s="435">
        <v>0</v>
      </c>
      <c r="I234" s="430">
        <v>14000000</v>
      </c>
      <c r="J234" s="431">
        <v>0</v>
      </c>
      <c r="P234" s="483"/>
    </row>
    <row r="235" spans="1:16">
      <c r="A235" s="190" t="s">
        <v>630</v>
      </c>
      <c r="B235" s="21" t="s">
        <v>222</v>
      </c>
      <c r="C235" s="185" t="s">
        <v>813</v>
      </c>
      <c r="D235" s="21" t="s">
        <v>29</v>
      </c>
      <c r="E235" s="467" t="s">
        <v>1537</v>
      </c>
      <c r="F235" s="21" t="s">
        <v>27</v>
      </c>
      <c r="G235" s="188" t="s">
        <v>249</v>
      </c>
      <c r="H235" s="435">
        <v>6000000</v>
      </c>
      <c r="J235" s="431">
        <v>0</v>
      </c>
      <c r="P235" s="483"/>
    </row>
    <row r="236" spans="1:16">
      <c r="A236" s="190" t="s">
        <v>630</v>
      </c>
      <c r="B236" s="21" t="s">
        <v>223</v>
      </c>
      <c r="C236" s="200" t="s">
        <v>381</v>
      </c>
      <c r="D236" s="21" t="s">
        <v>29</v>
      </c>
      <c r="E236" s="467" t="s">
        <v>1537</v>
      </c>
      <c r="F236" s="21" t="s">
        <v>27</v>
      </c>
      <c r="G236" s="188" t="s">
        <v>249</v>
      </c>
      <c r="H236" s="435">
        <v>2000000</v>
      </c>
      <c r="I236" s="430">
        <v>0</v>
      </c>
      <c r="J236" s="431">
        <v>0</v>
      </c>
      <c r="P236" s="483"/>
    </row>
    <row r="237" spans="1:16">
      <c r="A237" s="190" t="s">
        <v>630</v>
      </c>
      <c r="B237" s="21" t="s">
        <v>242</v>
      </c>
      <c r="C237" s="200" t="s">
        <v>555</v>
      </c>
      <c r="D237" s="21" t="s">
        <v>29</v>
      </c>
      <c r="E237" s="467" t="s">
        <v>1537</v>
      </c>
      <c r="F237" s="21" t="s">
        <v>27</v>
      </c>
      <c r="G237" s="188" t="s">
        <v>249</v>
      </c>
      <c r="H237" s="435">
        <v>10000000</v>
      </c>
      <c r="I237" s="430">
        <v>0</v>
      </c>
      <c r="J237" s="431">
        <v>0</v>
      </c>
      <c r="P237" s="483"/>
    </row>
    <row r="238" spans="1:16">
      <c r="A238" s="190" t="s">
        <v>630</v>
      </c>
      <c r="B238" s="21" t="s">
        <v>559</v>
      </c>
      <c r="C238" s="200" t="s">
        <v>838</v>
      </c>
      <c r="D238" s="21" t="s">
        <v>29</v>
      </c>
      <c r="E238" s="467" t="s">
        <v>1537</v>
      </c>
      <c r="F238" s="21" t="s">
        <v>27</v>
      </c>
      <c r="G238" s="188" t="s">
        <v>249</v>
      </c>
      <c r="H238" s="435">
        <v>4000000</v>
      </c>
      <c r="I238" s="430">
        <v>0</v>
      </c>
      <c r="J238" s="431">
        <v>0</v>
      </c>
      <c r="P238" s="483"/>
    </row>
    <row r="239" spans="1:16">
      <c r="A239" s="190" t="s">
        <v>630</v>
      </c>
      <c r="B239" s="21" t="s">
        <v>561</v>
      </c>
      <c r="C239" s="200" t="s">
        <v>556</v>
      </c>
      <c r="D239" s="21" t="s">
        <v>29</v>
      </c>
      <c r="E239" s="467" t="s">
        <v>1537</v>
      </c>
      <c r="F239" s="21" t="s">
        <v>27</v>
      </c>
      <c r="G239" s="188" t="s">
        <v>249</v>
      </c>
      <c r="H239" s="435">
        <v>9750000</v>
      </c>
      <c r="J239" s="431">
        <v>0</v>
      </c>
      <c r="P239" s="483"/>
    </row>
    <row r="240" spans="1:16">
      <c r="A240" s="190" t="s">
        <v>630</v>
      </c>
      <c r="B240" s="21" t="s">
        <v>519</v>
      </c>
      <c r="C240" s="200" t="s">
        <v>173</v>
      </c>
      <c r="D240" s="21" t="s">
        <v>29</v>
      </c>
      <c r="E240" s="467" t="s">
        <v>1537</v>
      </c>
      <c r="F240" s="21" t="s">
        <v>27</v>
      </c>
      <c r="G240" s="188" t="s">
        <v>249</v>
      </c>
      <c r="H240" s="435">
        <v>10000000</v>
      </c>
      <c r="I240" s="430">
        <v>5000000</v>
      </c>
      <c r="J240" s="431">
        <v>0</v>
      </c>
      <c r="P240" s="483"/>
    </row>
    <row r="241" spans="1:16">
      <c r="A241" s="190" t="s">
        <v>630</v>
      </c>
      <c r="B241" s="21" t="s">
        <v>517</v>
      </c>
      <c r="C241" s="185" t="s">
        <v>174</v>
      </c>
      <c r="D241" s="21" t="s">
        <v>29</v>
      </c>
      <c r="E241" s="467" t="s">
        <v>1537</v>
      </c>
      <c r="F241" s="21" t="s">
        <v>27</v>
      </c>
      <c r="G241" s="188" t="s">
        <v>249</v>
      </c>
      <c r="H241" s="435">
        <v>10000000</v>
      </c>
      <c r="I241" s="430">
        <v>5000000</v>
      </c>
      <c r="J241" s="431">
        <v>0</v>
      </c>
      <c r="P241" s="483"/>
    </row>
    <row r="242" spans="1:16">
      <c r="A242" s="190" t="s">
        <v>630</v>
      </c>
      <c r="B242" s="21" t="s">
        <v>539</v>
      </c>
      <c r="C242" s="200" t="s">
        <v>788</v>
      </c>
      <c r="D242" s="21" t="s">
        <v>29</v>
      </c>
      <c r="E242" s="467" t="s">
        <v>1537</v>
      </c>
      <c r="F242" s="21" t="s">
        <v>27</v>
      </c>
      <c r="G242" s="188" t="s">
        <v>249</v>
      </c>
      <c r="H242" s="435">
        <v>0</v>
      </c>
      <c r="I242" s="430">
        <v>20000000</v>
      </c>
      <c r="J242" s="431">
        <v>0</v>
      </c>
      <c r="P242" s="483"/>
    </row>
    <row r="243" spans="1:16">
      <c r="A243" s="190" t="s">
        <v>630</v>
      </c>
      <c r="B243" s="21" t="s">
        <v>240</v>
      </c>
      <c r="C243" s="193" t="s">
        <v>26</v>
      </c>
      <c r="D243" s="21" t="s">
        <v>240</v>
      </c>
      <c r="E243" s="187"/>
      <c r="F243" s="21" t="s">
        <v>240</v>
      </c>
      <c r="G243" s="188" t="s">
        <v>240</v>
      </c>
      <c r="H243" s="436">
        <f>SUM(H229:H242)</f>
        <v>83000000</v>
      </c>
      <c r="I243" s="433">
        <f>SUM(I229:I242)</f>
        <v>84000000</v>
      </c>
      <c r="J243" s="433">
        <f>SUM(J229:J242)</f>
        <v>0</v>
      </c>
      <c r="P243" s="483"/>
    </row>
    <row r="244" spans="1:16">
      <c r="A244" s="477" t="s">
        <v>49</v>
      </c>
      <c r="B244" s="21" t="s">
        <v>240</v>
      </c>
      <c r="C244" s="194" t="s">
        <v>494</v>
      </c>
      <c r="D244" s="21" t="s">
        <v>240</v>
      </c>
      <c r="E244" s="187"/>
      <c r="F244" s="21" t="s">
        <v>240</v>
      </c>
      <c r="G244" s="188" t="s">
        <v>240</v>
      </c>
      <c r="P244" s="483"/>
    </row>
    <row r="245" spans="1:16">
      <c r="A245" s="477" t="s">
        <v>49</v>
      </c>
      <c r="B245" s="21" t="s">
        <v>267</v>
      </c>
      <c r="C245" s="185" t="s">
        <v>252</v>
      </c>
      <c r="D245" s="21" t="s">
        <v>51</v>
      </c>
      <c r="E245" s="467" t="s">
        <v>1537</v>
      </c>
      <c r="F245" s="21" t="s">
        <v>27</v>
      </c>
      <c r="G245" s="188" t="s">
        <v>249</v>
      </c>
      <c r="H245" s="429">
        <v>15000000</v>
      </c>
      <c r="I245" s="430">
        <v>0</v>
      </c>
      <c r="J245" s="431">
        <v>0</v>
      </c>
      <c r="P245" s="483"/>
    </row>
    <row r="246" spans="1:16">
      <c r="A246" s="477" t="s">
        <v>49</v>
      </c>
      <c r="B246" s="21" t="s">
        <v>172</v>
      </c>
      <c r="C246" s="185" t="s">
        <v>247</v>
      </c>
      <c r="D246" s="21" t="s">
        <v>51</v>
      </c>
      <c r="E246" s="467" t="s">
        <v>1537</v>
      </c>
      <c r="F246" s="21" t="s">
        <v>27</v>
      </c>
      <c r="G246" s="188" t="s">
        <v>249</v>
      </c>
      <c r="H246" s="429">
        <v>30000000</v>
      </c>
      <c r="I246" s="430">
        <v>30000000</v>
      </c>
      <c r="J246" s="431">
        <v>15000000</v>
      </c>
      <c r="P246" s="483"/>
    </row>
    <row r="247" spans="1:16">
      <c r="A247" s="477" t="s">
        <v>49</v>
      </c>
      <c r="B247" s="21" t="s">
        <v>491</v>
      </c>
      <c r="C247" s="185" t="s">
        <v>1557</v>
      </c>
      <c r="D247" s="21" t="s">
        <v>51</v>
      </c>
      <c r="E247" s="467" t="s">
        <v>1537</v>
      </c>
      <c r="F247" s="21" t="s">
        <v>27</v>
      </c>
      <c r="G247" s="188" t="s">
        <v>249</v>
      </c>
      <c r="H247" s="429">
        <v>10000000</v>
      </c>
      <c r="I247" s="430">
        <v>5000000</v>
      </c>
      <c r="J247" s="431">
        <v>0</v>
      </c>
      <c r="P247" s="483"/>
    </row>
    <row r="248" spans="1:16" ht="25.5">
      <c r="A248" s="477" t="s">
        <v>49</v>
      </c>
      <c r="B248" s="21" t="s">
        <v>1144</v>
      </c>
      <c r="C248" s="200" t="s">
        <v>365</v>
      </c>
      <c r="D248" s="21" t="s">
        <v>51</v>
      </c>
      <c r="E248" s="467" t="s">
        <v>1537</v>
      </c>
      <c r="F248" s="21" t="s">
        <v>27</v>
      </c>
      <c r="G248" s="188" t="s">
        <v>249</v>
      </c>
      <c r="H248" s="429">
        <v>4000000000</v>
      </c>
      <c r="I248" s="430">
        <v>950000000</v>
      </c>
      <c r="J248" s="431">
        <v>0</v>
      </c>
      <c r="K248" s="449" t="s">
        <v>1151</v>
      </c>
      <c r="P248" s="483"/>
    </row>
    <row r="249" spans="1:16">
      <c r="A249" s="477" t="s">
        <v>49</v>
      </c>
      <c r="B249" s="21" t="s">
        <v>394</v>
      </c>
      <c r="C249" s="185" t="s">
        <v>794</v>
      </c>
      <c r="D249" s="21" t="s">
        <v>51</v>
      </c>
      <c r="E249" s="467" t="s">
        <v>1537</v>
      </c>
      <c r="F249" s="21" t="s">
        <v>27</v>
      </c>
      <c r="G249" s="188" t="s">
        <v>249</v>
      </c>
      <c r="H249" s="429">
        <v>100000000</v>
      </c>
      <c r="I249" s="430">
        <v>90000000</v>
      </c>
      <c r="J249" s="431">
        <v>78786173</v>
      </c>
      <c r="P249" s="483"/>
    </row>
    <row r="250" spans="1:16">
      <c r="A250" s="477" t="s">
        <v>49</v>
      </c>
      <c r="B250" s="21" t="s">
        <v>253</v>
      </c>
      <c r="C250" s="185" t="s">
        <v>540</v>
      </c>
      <c r="D250" s="21" t="s">
        <v>51</v>
      </c>
      <c r="E250" s="467" t="s">
        <v>1537</v>
      </c>
      <c r="F250" s="21" t="s">
        <v>27</v>
      </c>
      <c r="G250" s="188" t="s">
        <v>249</v>
      </c>
      <c r="H250" s="429">
        <v>10000000</v>
      </c>
      <c r="I250" s="430">
        <v>0</v>
      </c>
      <c r="J250" s="431">
        <v>0</v>
      </c>
      <c r="P250" s="483"/>
    </row>
    <row r="251" spans="1:16">
      <c r="A251" s="477" t="s">
        <v>49</v>
      </c>
      <c r="B251" s="21" t="s">
        <v>257</v>
      </c>
      <c r="C251" s="185" t="s">
        <v>749</v>
      </c>
      <c r="D251" s="21" t="s">
        <v>51</v>
      </c>
      <c r="E251" s="467" t="s">
        <v>1537</v>
      </c>
      <c r="F251" s="21" t="s">
        <v>27</v>
      </c>
      <c r="G251" s="188" t="s">
        <v>249</v>
      </c>
      <c r="H251" s="429">
        <v>25000000</v>
      </c>
      <c r="I251" s="430">
        <v>20000000</v>
      </c>
      <c r="J251" s="431">
        <v>0</v>
      </c>
      <c r="P251" s="483"/>
    </row>
    <row r="252" spans="1:16">
      <c r="A252" s="477" t="s">
        <v>49</v>
      </c>
      <c r="B252" s="21" t="s">
        <v>169</v>
      </c>
      <c r="C252" s="185" t="s">
        <v>388</v>
      </c>
      <c r="D252" s="21" t="s">
        <v>51</v>
      </c>
      <c r="E252" s="467" t="s">
        <v>1537</v>
      </c>
      <c r="F252" s="21" t="s">
        <v>27</v>
      </c>
      <c r="G252" s="188" t="s">
        <v>249</v>
      </c>
      <c r="H252" s="429">
        <v>2000000</v>
      </c>
      <c r="I252" s="430">
        <v>0</v>
      </c>
      <c r="J252" s="431">
        <v>0</v>
      </c>
      <c r="P252" s="483"/>
    </row>
    <row r="253" spans="1:16" s="196" customFormat="1">
      <c r="A253" s="477" t="s">
        <v>49</v>
      </c>
      <c r="B253" s="21" t="s">
        <v>220</v>
      </c>
      <c r="C253" s="185" t="s">
        <v>233</v>
      </c>
      <c r="D253" s="21" t="s">
        <v>51</v>
      </c>
      <c r="E253" s="467" t="s">
        <v>1537</v>
      </c>
      <c r="F253" s="21" t="s">
        <v>27</v>
      </c>
      <c r="G253" s="188" t="s">
        <v>249</v>
      </c>
      <c r="H253" s="429">
        <v>5000000</v>
      </c>
      <c r="I253" s="430">
        <v>100000000</v>
      </c>
      <c r="J253" s="431">
        <v>94921282.5</v>
      </c>
      <c r="K253" s="449"/>
      <c r="L253" s="185"/>
      <c r="M253" s="185"/>
      <c r="N253" s="185"/>
      <c r="P253" s="483"/>
    </row>
    <row r="254" spans="1:16">
      <c r="A254" s="477" t="s">
        <v>49</v>
      </c>
      <c r="B254" s="21" t="s">
        <v>517</v>
      </c>
      <c r="C254" s="185" t="s">
        <v>174</v>
      </c>
      <c r="D254" s="21" t="s">
        <v>51</v>
      </c>
      <c r="E254" s="467" t="s">
        <v>1537</v>
      </c>
      <c r="F254" s="21" t="s">
        <v>27</v>
      </c>
      <c r="G254" s="188" t="s">
        <v>249</v>
      </c>
      <c r="H254" s="429">
        <v>2000000</v>
      </c>
      <c r="I254" s="430">
        <v>85000000</v>
      </c>
      <c r="J254" s="431">
        <v>77757488</v>
      </c>
      <c r="P254" s="483"/>
    </row>
    <row r="255" spans="1:16">
      <c r="A255" s="477" t="s">
        <v>49</v>
      </c>
      <c r="B255" s="21" t="s">
        <v>518</v>
      </c>
      <c r="C255" s="185" t="s">
        <v>516</v>
      </c>
      <c r="D255" s="21" t="s">
        <v>51</v>
      </c>
      <c r="E255" s="467" t="s">
        <v>1537</v>
      </c>
      <c r="F255" s="21" t="s">
        <v>27</v>
      </c>
      <c r="G255" s="188" t="s">
        <v>249</v>
      </c>
      <c r="H255" s="429">
        <v>3000000</v>
      </c>
      <c r="I255" s="430">
        <v>84000000</v>
      </c>
      <c r="J255" s="431">
        <v>80441742</v>
      </c>
      <c r="P255" s="483"/>
    </row>
    <row r="256" spans="1:16">
      <c r="A256" s="477" t="s">
        <v>49</v>
      </c>
      <c r="B256" s="21" t="s">
        <v>527</v>
      </c>
      <c r="C256" s="185" t="s">
        <v>175</v>
      </c>
      <c r="D256" s="21" t="s">
        <v>51</v>
      </c>
      <c r="E256" s="467" t="s">
        <v>1537</v>
      </c>
      <c r="F256" s="21" t="s">
        <v>27</v>
      </c>
      <c r="G256" s="188" t="s">
        <v>249</v>
      </c>
      <c r="H256" s="429">
        <v>30000000</v>
      </c>
      <c r="I256" s="430">
        <v>0</v>
      </c>
      <c r="J256" s="431">
        <v>0</v>
      </c>
      <c r="P256" s="483"/>
    </row>
    <row r="257" spans="1:16">
      <c r="A257" s="477" t="s">
        <v>49</v>
      </c>
      <c r="B257" s="21" t="s">
        <v>240</v>
      </c>
      <c r="C257" s="193" t="s">
        <v>26</v>
      </c>
      <c r="D257" s="21" t="s">
        <v>240</v>
      </c>
      <c r="E257" s="187"/>
      <c r="F257" s="21" t="s">
        <v>240</v>
      </c>
      <c r="G257" s="188" t="s">
        <v>240</v>
      </c>
      <c r="H257" s="432">
        <f>SUM(H245:H256)</f>
        <v>4232000000</v>
      </c>
      <c r="I257" s="433">
        <f>SUM(I245:I256)</f>
        <v>1364000000</v>
      </c>
      <c r="J257" s="434">
        <f>SUM(J245:J256)</f>
        <v>346906685.5</v>
      </c>
      <c r="P257" s="483"/>
    </row>
    <row r="258" spans="1:16">
      <c r="A258" s="476" t="s">
        <v>647</v>
      </c>
      <c r="B258" s="21" t="s">
        <v>240</v>
      </c>
      <c r="C258" s="194" t="s">
        <v>648</v>
      </c>
      <c r="D258" s="21" t="s">
        <v>240</v>
      </c>
      <c r="E258" s="187"/>
      <c r="F258" s="21" t="s">
        <v>240</v>
      </c>
      <c r="G258" s="188" t="s">
        <v>240</v>
      </c>
      <c r="P258" s="483"/>
    </row>
    <row r="259" spans="1:16">
      <c r="A259" s="476" t="s">
        <v>647</v>
      </c>
      <c r="B259" s="21" t="s">
        <v>840</v>
      </c>
      <c r="C259" s="185" t="s">
        <v>839</v>
      </c>
      <c r="D259" s="15" t="s">
        <v>1532</v>
      </c>
      <c r="E259" s="467" t="s">
        <v>1537</v>
      </c>
      <c r="F259" s="21" t="s">
        <v>27</v>
      </c>
      <c r="G259" s="188" t="s">
        <v>249</v>
      </c>
      <c r="H259" s="429">
        <v>0</v>
      </c>
      <c r="I259" s="430">
        <v>50000000</v>
      </c>
      <c r="J259" s="431">
        <v>0</v>
      </c>
      <c r="P259" s="483"/>
    </row>
    <row r="260" spans="1:16">
      <c r="A260" s="476" t="s">
        <v>647</v>
      </c>
      <c r="B260" s="21" t="s">
        <v>240</v>
      </c>
      <c r="C260" s="193" t="s">
        <v>26</v>
      </c>
      <c r="D260" s="21" t="s">
        <v>240</v>
      </c>
      <c r="E260" s="187"/>
      <c r="F260" s="21" t="s">
        <v>240</v>
      </c>
      <c r="G260" s="188" t="s">
        <v>240</v>
      </c>
      <c r="H260" s="432">
        <f>H259</f>
        <v>0</v>
      </c>
      <c r="I260" s="434">
        <f>I259</f>
        <v>50000000</v>
      </c>
      <c r="J260" s="434">
        <f>J259</f>
        <v>0</v>
      </c>
      <c r="P260" s="483"/>
    </row>
    <row r="261" spans="1:16">
      <c r="A261" s="477" t="s">
        <v>497</v>
      </c>
      <c r="B261" s="21" t="s">
        <v>240</v>
      </c>
      <c r="C261" s="29" t="s">
        <v>495</v>
      </c>
      <c r="D261" s="21" t="s">
        <v>240</v>
      </c>
      <c r="E261" s="187"/>
      <c r="F261" s="21" t="s">
        <v>240</v>
      </c>
      <c r="G261" s="188" t="s">
        <v>240</v>
      </c>
      <c r="P261" s="483"/>
    </row>
    <row r="262" spans="1:16">
      <c r="A262" s="477" t="s">
        <v>497</v>
      </c>
      <c r="B262" s="21" t="s">
        <v>224</v>
      </c>
      <c r="C262" s="185" t="s">
        <v>1558</v>
      </c>
      <c r="D262" s="15" t="s">
        <v>1532</v>
      </c>
      <c r="E262" s="467" t="s">
        <v>1537</v>
      </c>
      <c r="F262" s="21" t="s">
        <v>27</v>
      </c>
      <c r="G262" s="188" t="s">
        <v>249</v>
      </c>
      <c r="H262" s="429">
        <v>9000000</v>
      </c>
      <c r="I262" s="430">
        <v>10000000</v>
      </c>
      <c r="J262" s="431">
        <v>0</v>
      </c>
      <c r="P262" s="483"/>
    </row>
    <row r="263" spans="1:16">
      <c r="A263" s="477" t="s">
        <v>497</v>
      </c>
      <c r="B263" s="21" t="s">
        <v>500</v>
      </c>
      <c r="C263" s="200" t="s">
        <v>835</v>
      </c>
      <c r="D263" s="15" t="s">
        <v>1532</v>
      </c>
      <c r="E263" s="467" t="s">
        <v>1537</v>
      </c>
      <c r="F263" s="21" t="s">
        <v>27</v>
      </c>
      <c r="G263" s="188" t="s">
        <v>249</v>
      </c>
      <c r="H263" s="429">
        <v>500000</v>
      </c>
      <c r="I263" s="430">
        <v>500000</v>
      </c>
      <c r="J263" s="431">
        <v>0</v>
      </c>
      <c r="P263" s="483"/>
    </row>
    <row r="264" spans="1:16">
      <c r="A264" s="477" t="s">
        <v>497</v>
      </c>
      <c r="B264" s="21" t="s">
        <v>169</v>
      </c>
      <c r="C264" s="185" t="s">
        <v>388</v>
      </c>
      <c r="D264" s="15" t="s">
        <v>1532</v>
      </c>
      <c r="E264" s="467" t="s">
        <v>1537</v>
      </c>
      <c r="F264" s="21" t="s">
        <v>27</v>
      </c>
      <c r="G264" s="188" t="s">
        <v>249</v>
      </c>
      <c r="H264" s="429">
        <v>1000000</v>
      </c>
      <c r="I264" s="430">
        <v>1000000</v>
      </c>
      <c r="J264" s="431">
        <v>0</v>
      </c>
      <c r="P264" s="483"/>
    </row>
    <row r="265" spans="1:16">
      <c r="A265" s="477" t="s">
        <v>497</v>
      </c>
      <c r="B265" s="21" t="s">
        <v>220</v>
      </c>
      <c r="C265" s="185" t="s">
        <v>233</v>
      </c>
      <c r="D265" s="15" t="s">
        <v>1532</v>
      </c>
      <c r="E265" s="467" t="s">
        <v>1537</v>
      </c>
      <c r="F265" s="21" t="s">
        <v>27</v>
      </c>
      <c r="G265" s="188" t="s">
        <v>249</v>
      </c>
      <c r="H265" s="429">
        <v>5500000</v>
      </c>
      <c r="I265" s="430">
        <v>5500000</v>
      </c>
      <c r="J265" s="431">
        <v>0</v>
      </c>
      <c r="P265" s="483"/>
    </row>
    <row r="266" spans="1:16">
      <c r="A266" s="477" t="s">
        <v>497</v>
      </c>
      <c r="B266" s="21" t="s">
        <v>517</v>
      </c>
      <c r="C266" s="185" t="s">
        <v>174</v>
      </c>
      <c r="D266" s="15" t="s">
        <v>1532</v>
      </c>
      <c r="E266" s="467" t="s">
        <v>1537</v>
      </c>
      <c r="F266" s="21" t="s">
        <v>27</v>
      </c>
      <c r="G266" s="188" t="s">
        <v>249</v>
      </c>
      <c r="H266" s="429">
        <v>3000000</v>
      </c>
      <c r="I266" s="430">
        <v>2000000</v>
      </c>
      <c r="J266" s="431">
        <v>0</v>
      </c>
      <c r="P266" s="483"/>
    </row>
    <row r="267" spans="1:16">
      <c r="A267" s="477" t="s">
        <v>497</v>
      </c>
      <c r="B267" s="21" t="s">
        <v>527</v>
      </c>
      <c r="C267" s="185" t="s">
        <v>175</v>
      </c>
      <c r="D267" s="15" t="s">
        <v>1532</v>
      </c>
      <c r="E267" s="467" t="s">
        <v>1537</v>
      </c>
      <c r="F267" s="21" t="s">
        <v>27</v>
      </c>
      <c r="G267" s="188" t="s">
        <v>249</v>
      </c>
      <c r="H267" s="429">
        <v>20000000</v>
      </c>
      <c r="I267" s="430">
        <v>10000000</v>
      </c>
      <c r="J267" s="431">
        <v>0</v>
      </c>
      <c r="P267" s="483"/>
    </row>
    <row r="268" spans="1:16">
      <c r="A268" s="477" t="s">
        <v>497</v>
      </c>
      <c r="B268" s="21" t="s">
        <v>240</v>
      </c>
      <c r="C268" s="193" t="s">
        <v>26</v>
      </c>
      <c r="D268" s="21" t="s">
        <v>240</v>
      </c>
      <c r="E268" s="187"/>
      <c r="F268" s="21" t="s">
        <v>240</v>
      </c>
      <c r="G268" s="188" t="s">
        <v>240</v>
      </c>
      <c r="H268" s="432">
        <f>SUM(H262:H267)</f>
        <v>39000000</v>
      </c>
      <c r="I268" s="433">
        <f>SUM(I262:I267)</f>
        <v>29000000</v>
      </c>
      <c r="J268" s="434">
        <f>SUM(J262:J267)</f>
        <v>0</v>
      </c>
      <c r="P268" s="483"/>
    </row>
    <row r="269" spans="1:16">
      <c r="A269" s="477" t="s">
        <v>476</v>
      </c>
      <c r="B269" s="21" t="s">
        <v>240</v>
      </c>
      <c r="C269" s="29" t="s">
        <v>480</v>
      </c>
      <c r="D269" s="21" t="s">
        <v>240</v>
      </c>
      <c r="E269" s="187"/>
      <c r="F269" s="21" t="s">
        <v>240</v>
      </c>
      <c r="G269" s="188" t="s">
        <v>240</v>
      </c>
      <c r="P269" s="483"/>
    </row>
    <row r="270" spans="1:16" s="196" customFormat="1">
      <c r="A270" s="477" t="s">
        <v>476</v>
      </c>
      <c r="B270" s="21" t="s">
        <v>747</v>
      </c>
      <c r="C270" s="37" t="s">
        <v>571</v>
      </c>
      <c r="D270" s="21" t="s">
        <v>16</v>
      </c>
      <c r="E270" s="467" t="s">
        <v>1537</v>
      </c>
      <c r="F270" s="21" t="s">
        <v>27</v>
      </c>
      <c r="G270" s="188" t="s">
        <v>249</v>
      </c>
      <c r="H270" s="429">
        <v>1000000</v>
      </c>
      <c r="I270" s="430">
        <v>4000000</v>
      </c>
      <c r="J270" s="431">
        <v>0</v>
      </c>
      <c r="K270" s="449"/>
      <c r="L270" s="185"/>
      <c r="M270" s="185"/>
      <c r="N270" s="185"/>
      <c r="P270" s="483"/>
    </row>
    <row r="271" spans="1:16" s="196" customFormat="1">
      <c r="A271" s="477" t="s">
        <v>476</v>
      </c>
      <c r="B271" s="21" t="s">
        <v>347</v>
      </c>
      <c r="C271" s="185" t="s">
        <v>348</v>
      </c>
      <c r="D271" s="21" t="s">
        <v>29</v>
      </c>
      <c r="E271" s="467" t="s">
        <v>1537</v>
      </c>
      <c r="F271" s="21" t="s">
        <v>27</v>
      </c>
      <c r="G271" s="188" t="s">
        <v>249</v>
      </c>
      <c r="H271" s="429">
        <v>12000000</v>
      </c>
      <c r="I271" s="430">
        <v>12000000</v>
      </c>
      <c r="J271" s="431">
        <v>9000000</v>
      </c>
      <c r="K271" s="449"/>
      <c r="L271" s="185"/>
      <c r="M271" s="185"/>
      <c r="N271" s="185"/>
      <c r="P271" s="483"/>
    </row>
    <row r="272" spans="1:16">
      <c r="A272" s="477" t="s">
        <v>476</v>
      </c>
      <c r="B272" s="21" t="s">
        <v>498</v>
      </c>
      <c r="C272" s="185" t="s">
        <v>477</v>
      </c>
      <c r="D272" s="21" t="s">
        <v>16</v>
      </c>
      <c r="E272" s="467" t="s">
        <v>1537</v>
      </c>
      <c r="F272" s="21" t="s">
        <v>27</v>
      </c>
      <c r="G272" s="188" t="s">
        <v>249</v>
      </c>
      <c r="H272" s="429">
        <v>2000000</v>
      </c>
      <c r="I272" s="430">
        <v>0</v>
      </c>
      <c r="J272" s="431">
        <v>0</v>
      </c>
      <c r="P272" s="483"/>
    </row>
    <row r="273" spans="1:16">
      <c r="A273" s="477" t="s">
        <v>476</v>
      </c>
      <c r="B273" s="21" t="s">
        <v>759</v>
      </c>
      <c r="C273" s="185" t="s">
        <v>479</v>
      </c>
      <c r="D273" s="21" t="s">
        <v>16</v>
      </c>
      <c r="E273" s="467" t="s">
        <v>1537</v>
      </c>
      <c r="F273" s="21" t="s">
        <v>27</v>
      </c>
      <c r="G273" s="188" t="s">
        <v>249</v>
      </c>
      <c r="H273" s="429">
        <v>1500000</v>
      </c>
      <c r="I273" s="430">
        <v>0</v>
      </c>
      <c r="J273" s="431">
        <v>0</v>
      </c>
      <c r="P273" s="483"/>
    </row>
    <row r="274" spans="1:16">
      <c r="A274" s="477" t="s">
        <v>476</v>
      </c>
      <c r="B274" s="21" t="s">
        <v>372</v>
      </c>
      <c r="C274" s="185" t="s">
        <v>805</v>
      </c>
      <c r="D274" s="21" t="s">
        <v>16</v>
      </c>
      <c r="E274" s="467" t="s">
        <v>1537</v>
      </c>
      <c r="F274" s="21" t="s">
        <v>27</v>
      </c>
      <c r="G274" s="188" t="s">
        <v>249</v>
      </c>
      <c r="H274" s="429">
        <v>1000000</v>
      </c>
      <c r="I274" s="430">
        <v>2500000</v>
      </c>
      <c r="J274" s="431">
        <v>0</v>
      </c>
      <c r="P274" s="483"/>
    </row>
    <row r="275" spans="1:16">
      <c r="A275" s="477" t="s">
        <v>476</v>
      </c>
      <c r="B275" s="21" t="s">
        <v>513</v>
      </c>
      <c r="C275" s="185" t="s">
        <v>512</v>
      </c>
      <c r="D275" s="21" t="s">
        <v>16</v>
      </c>
      <c r="E275" s="467" t="s">
        <v>1537</v>
      </c>
      <c r="F275" s="21" t="s">
        <v>27</v>
      </c>
      <c r="G275" s="188" t="s">
        <v>249</v>
      </c>
      <c r="H275" s="429">
        <v>500000</v>
      </c>
      <c r="I275" s="430">
        <v>1500000</v>
      </c>
      <c r="J275" s="431">
        <v>0</v>
      </c>
      <c r="P275" s="483"/>
    </row>
    <row r="276" spans="1:16">
      <c r="A276" s="477" t="s">
        <v>476</v>
      </c>
      <c r="B276" s="21" t="s">
        <v>502</v>
      </c>
      <c r="C276" s="185" t="s">
        <v>377</v>
      </c>
      <c r="D276" s="21" t="s">
        <v>16</v>
      </c>
      <c r="E276" s="467" t="s">
        <v>1537</v>
      </c>
      <c r="F276" s="21" t="s">
        <v>27</v>
      </c>
      <c r="G276" s="188" t="s">
        <v>249</v>
      </c>
      <c r="H276" s="429">
        <v>2000000</v>
      </c>
      <c r="I276" s="430">
        <v>0</v>
      </c>
      <c r="J276" s="431">
        <v>0</v>
      </c>
      <c r="P276" s="483"/>
    </row>
    <row r="277" spans="1:16" s="196" customFormat="1">
      <c r="A277" s="477" t="s">
        <v>476</v>
      </c>
      <c r="B277" s="21" t="s">
        <v>240</v>
      </c>
      <c r="C277" s="193" t="s">
        <v>26</v>
      </c>
      <c r="D277" s="21" t="s">
        <v>240</v>
      </c>
      <c r="E277" s="187"/>
      <c r="F277" s="21" t="s">
        <v>240</v>
      </c>
      <c r="G277" s="188" t="s">
        <v>240</v>
      </c>
      <c r="H277" s="432">
        <f>SUM(H270:H276)</f>
        <v>20000000</v>
      </c>
      <c r="I277" s="433">
        <f>SUM(I270:I276)</f>
        <v>20000000</v>
      </c>
      <c r="J277" s="434">
        <f>SUM(J270:J276)</f>
        <v>9000000</v>
      </c>
      <c r="K277" s="449"/>
      <c r="L277" s="185"/>
      <c r="M277" s="185"/>
      <c r="N277" s="185"/>
      <c r="P277" s="483"/>
    </row>
    <row r="278" spans="1:16">
      <c r="A278" s="477" t="s">
        <v>57</v>
      </c>
      <c r="B278" s="21" t="s">
        <v>240</v>
      </c>
      <c r="C278" s="29" t="s">
        <v>56</v>
      </c>
      <c r="D278" s="21" t="s">
        <v>240</v>
      </c>
      <c r="E278" s="187"/>
      <c r="F278" s="21" t="s">
        <v>240</v>
      </c>
      <c r="G278" s="188" t="s">
        <v>240</v>
      </c>
      <c r="P278" s="483"/>
    </row>
    <row r="279" spans="1:16">
      <c r="A279" s="477" t="s">
        <v>57</v>
      </c>
      <c r="B279" s="21" t="s">
        <v>527</v>
      </c>
      <c r="C279" s="185" t="s">
        <v>175</v>
      </c>
      <c r="D279" s="21" t="s">
        <v>51</v>
      </c>
      <c r="E279" s="467" t="s">
        <v>1537</v>
      </c>
      <c r="F279" s="21" t="s">
        <v>27</v>
      </c>
      <c r="G279" s="188" t="s">
        <v>249</v>
      </c>
      <c r="H279" s="429">
        <v>20000000</v>
      </c>
      <c r="I279" s="430">
        <v>40000000</v>
      </c>
      <c r="J279" s="431">
        <v>0</v>
      </c>
      <c r="P279" s="483"/>
    </row>
    <row r="280" spans="1:16">
      <c r="A280" s="477" t="s">
        <v>57</v>
      </c>
      <c r="B280" s="21" t="s">
        <v>240</v>
      </c>
      <c r="C280" s="193" t="s">
        <v>26</v>
      </c>
      <c r="D280" s="21" t="s">
        <v>240</v>
      </c>
      <c r="E280" s="187"/>
      <c r="F280" s="21" t="s">
        <v>240</v>
      </c>
      <c r="G280" s="188" t="s">
        <v>240</v>
      </c>
      <c r="H280" s="432">
        <f>SUM(H279)</f>
        <v>20000000</v>
      </c>
      <c r="I280" s="433">
        <f>I279</f>
        <v>40000000</v>
      </c>
      <c r="J280" s="434">
        <f>J279</f>
        <v>0</v>
      </c>
      <c r="P280" s="483"/>
    </row>
    <row r="281" spans="1:16">
      <c r="A281" s="475" t="s">
        <v>1496</v>
      </c>
      <c r="B281" s="21" t="s">
        <v>240</v>
      </c>
      <c r="C281" s="389" t="s">
        <v>1510</v>
      </c>
      <c r="D281" s="21" t="s">
        <v>240</v>
      </c>
      <c r="E281" s="187"/>
      <c r="F281" s="21" t="s">
        <v>240</v>
      </c>
      <c r="G281" s="188" t="s">
        <v>240</v>
      </c>
      <c r="H281" s="432"/>
      <c r="I281" s="433"/>
      <c r="J281" s="434"/>
      <c r="P281" s="483"/>
    </row>
    <row r="282" spans="1:16">
      <c r="A282" s="475" t="s">
        <v>1496</v>
      </c>
      <c r="B282" s="21" t="s">
        <v>224</v>
      </c>
      <c r="C282" s="185" t="s">
        <v>1558</v>
      </c>
      <c r="D282" s="21" t="s">
        <v>51</v>
      </c>
      <c r="E282" s="467" t="s">
        <v>1537</v>
      </c>
      <c r="F282" s="21" t="s">
        <v>27</v>
      </c>
      <c r="G282" s="188" t="s">
        <v>249</v>
      </c>
      <c r="H282" s="429">
        <v>70000000</v>
      </c>
      <c r="I282" s="433"/>
      <c r="J282" s="434"/>
      <c r="P282" s="483"/>
    </row>
    <row r="283" spans="1:16">
      <c r="A283" s="475" t="s">
        <v>1496</v>
      </c>
      <c r="B283" s="21" t="s">
        <v>172</v>
      </c>
      <c r="C283" s="185" t="s">
        <v>1493</v>
      </c>
      <c r="D283" s="21" t="s">
        <v>51</v>
      </c>
      <c r="E283" s="467" t="s">
        <v>1537</v>
      </c>
      <c r="F283" s="21" t="s">
        <v>27</v>
      </c>
      <c r="G283" s="188" t="s">
        <v>1484</v>
      </c>
      <c r="H283" s="429">
        <v>30000000</v>
      </c>
      <c r="I283" s="433"/>
      <c r="J283" s="434"/>
      <c r="P283" s="483"/>
    </row>
    <row r="284" spans="1:16">
      <c r="A284" s="475" t="s">
        <v>1496</v>
      </c>
      <c r="B284" s="21" t="s">
        <v>257</v>
      </c>
      <c r="C284" s="185" t="s">
        <v>749</v>
      </c>
      <c r="D284" s="21" t="s">
        <v>51</v>
      </c>
      <c r="E284" s="467" t="s">
        <v>1537</v>
      </c>
      <c r="F284" s="21" t="s">
        <v>27</v>
      </c>
      <c r="G284" s="188" t="s">
        <v>1485</v>
      </c>
      <c r="H284" s="429">
        <v>0</v>
      </c>
      <c r="I284" s="433"/>
      <c r="J284" s="434"/>
      <c r="P284" s="483"/>
    </row>
    <row r="285" spans="1:16">
      <c r="A285" s="475" t="s">
        <v>1496</v>
      </c>
      <c r="B285" s="21" t="s">
        <v>240</v>
      </c>
      <c r="C285" s="196" t="s">
        <v>26</v>
      </c>
      <c r="D285" s="21" t="s">
        <v>240</v>
      </c>
      <c r="E285" s="187"/>
      <c r="F285" s="21" t="s">
        <v>240</v>
      </c>
      <c r="G285" s="188" t="s">
        <v>240</v>
      </c>
      <c r="H285" s="432">
        <f>SUM(H282:H284)</f>
        <v>100000000</v>
      </c>
      <c r="I285" s="433"/>
      <c r="J285" s="434"/>
      <c r="P285" s="483"/>
    </row>
    <row r="286" spans="1:16">
      <c r="A286" s="190" t="s">
        <v>1433</v>
      </c>
      <c r="B286" s="21" t="s">
        <v>240</v>
      </c>
      <c r="C286" s="463" t="s">
        <v>1434</v>
      </c>
      <c r="D286" s="185" t="s">
        <v>240</v>
      </c>
      <c r="E286" s="185"/>
      <c r="F286" s="185" t="s">
        <v>240</v>
      </c>
      <c r="G286" s="185" t="s">
        <v>240</v>
      </c>
      <c r="I286" s="433"/>
      <c r="J286" s="434"/>
      <c r="K286" s="479"/>
      <c r="P286" s="483"/>
    </row>
    <row r="287" spans="1:16">
      <c r="A287" s="190" t="s">
        <v>1433</v>
      </c>
      <c r="B287" s="21" t="s">
        <v>230</v>
      </c>
      <c r="C287" s="200" t="s">
        <v>504</v>
      </c>
      <c r="D287" s="192" t="s">
        <v>1533</v>
      </c>
      <c r="E287" s="467" t="s">
        <v>1537</v>
      </c>
      <c r="F287" s="21" t="s">
        <v>27</v>
      </c>
      <c r="G287" s="202" t="s">
        <v>249</v>
      </c>
      <c r="H287" s="435">
        <v>6000000000</v>
      </c>
      <c r="J287" s="431">
        <v>5096053584</v>
      </c>
      <c r="K287" s="449" t="s">
        <v>356</v>
      </c>
      <c r="P287" s="483"/>
    </row>
    <row r="288" spans="1:16" ht="25.5">
      <c r="A288" s="190" t="s">
        <v>1433</v>
      </c>
      <c r="B288" s="21" t="s">
        <v>229</v>
      </c>
      <c r="C288" s="200" t="s">
        <v>772</v>
      </c>
      <c r="D288" s="192" t="s">
        <v>1533</v>
      </c>
      <c r="E288" s="467" t="s">
        <v>1537</v>
      </c>
      <c r="F288" s="190" t="s">
        <v>376</v>
      </c>
      <c r="G288" s="202" t="s">
        <v>249</v>
      </c>
      <c r="H288" s="435">
        <v>390000000</v>
      </c>
      <c r="J288" s="431">
        <v>668552830</v>
      </c>
      <c r="K288" s="449" t="s">
        <v>1182</v>
      </c>
      <c r="P288" s="483"/>
    </row>
    <row r="289" spans="1:16">
      <c r="A289" s="190" t="s">
        <v>1433</v>
      </c>
      <c r="B289" s="21" t="s">
        <v>510</v>
      </c>
      <c r="C289" s="200" t="s">
        <v>574</v>
      </c>
      <c r="D289" s="192" t="s">
        <v>1533</v>
      </c>
      <c r="E289" s="467" t="s">
        <v>1537</v>
      </c>
      <c r="F289" s="190" t="s">
        <v>376</v>
      </c>
      <c r="G289" s="202" t="s">
        <v>249</v>
      </c>
      <c r="H289" s="435">
        <v>300000000</v>
      </c>
      <c r="J289" s="431">
        <v>288576750</v>
      </c>
      <c r="K289" s="479"/>
      <c r="P289" s="483"/>
    </row>
    <row r="290" spans="1:16">
      <c r="A290" s="190" t="s">
        <v>1433</v>
      </c>
      <c r="B290" s="21" t="s">
        <v>257</v>
      </c>
      <c r="C290" s="200" t="s">
        <v>749</v>
      </c>
      <c r="D290" s="192" t="s">
        <v>1533</v>
      </c>
      <c r="E290" s="467" t="s">
        <v>1537</v>
      </c>
      <c r="F290" s="190" t="s">
        <v>376</v>
      </c>
      <c r="G290" s="202" t="s">
        <v>249</v>
      </c>
      <c r="H290" s="464"/>
      <c r="K290" s="479"/>
      <c r="P290" s="483"/>
    </row>
    <row r="291" spans="1:16">
      <c r="A291" s="190" t="s">
        <v>1433</v>
      </c>
      <c r="B291" s="21" t="s">
        <v>169</v>
      </c>
      <c r="C291" s="200" t="s">
        <v>388</v>
      </c>
      <c r="D291" s="192" t="s">
        <v>1533</v>
      </c>
      <c r="E291" s="467" t="s">
        <v>1537</v>
      </c>
      <c r="F291" s="190" t="s">
        <v>376</v>
      </c>
      <c r="G291" s="202" t="s">
        <v>249</v>
      </c>
      <c r="H291" s="465">
        <v>2000000</v>
      </c>
      <c r="K291" s="479"/>
      <c r="P291" s="483"/>
    </row>
    <row r="292" spans="1:16">
      <c r="A292" s="190" t="s">
        <v>1433</v>
      </c>
      <c r="B292" s="21" t="s">
        <v>517</v>
      </c>
      <c r="C292" s="200" t="s">
        <v>174</v>
      </c>
      <c r="D292" s="192" t="s">
        <v>1533</v>
      </c>
      <c r="E292" s="467" t="s">
        <v>1537</v>
      </c>
      <c r="F292" s="190" t="s">
        <v>376</v>
      </c>
      <c r="G292" s="202" t="s">
        <v>249</v>
      </c>
      <c r="H292" s="465">
        <v>2000000</v>
      </c>
      <c r="K292" s="479"/>
      <c r="P292" s="483"/>
    </row>
    <row r="293" spans="1:16">
      <c r="A293" s="190" t="s">
        <v>1433</v>
      </c>
      <c r="B293" s="21" t="s">
        <v>240</v>
      </c>
      <c r="C293" s="193" t="s">
        <v>26</v>
      </c>
      <c r="D293" s="21" t="s">
        <v>240</v>
      </c>
      <c r="E293" s="187"/>
      <c r="F293" s="21" t="s">
        <v>240</v>
      </c>
      <c r="G293" s="188" t="s">
        <v>240</v>
      </c>
      <c r="H293" s="432">
        <f>SUM(H287:H292)</f>
        <v>6694000000</v>
      </c>
      <c r="I293" s="433"/>
      <c r="J293" s="434"/>
      <c r="K293" s="479"/>
      <c r="P293" s="483"/>
    </row>
    <row r="294" spans="1:16">
      <c r="A294" s="476" t="s">
        <v>1551</v>
      </c>
      <c r="B294" s="21" t="s">
        <v>240</v>
      </c>
      <c r="C294" s="194" t="s">
        <v>40</v>
      </c>
      <c r="D294" s="21" t="s">
        <v>240</v>
      </c>
      <c r="E294" s="187"/>
      <c r="F294" s="21" t="s">
        <v>240</v>
      </c>
      <c r="G294" s="188" t="s">
        <v>240</v>
      </c>
      <c r="P294" s="483"/>
    </row>
    <row r="295" spans="1:16" ht="204">
      <c r="A295" s="476" t="s">
        <v>1551</v>
      </c>
      <c r="B295" s="21" t="s">
        <v>229</v>
      </c>
      <c r="C295" s="185" t="s">
        <v>772</v>
      </c>
      <c r="D295" s="21" t="s">
        <v>355</v>
      </c>
      <c r="E295" s="467" t="s">
        <v>1537</v>
      </c>
      <c r="F295" s="21" t="s">
        <v>27</v>
      </c>
      <c r="G295" s="188" t="s">
        <v>249</v>
      </c>
      <c r="H295" s="437">
        <v>400000000</v>
      </c>
      <c r="I295" s="438">
        <v>1320000000</v>
      </c>
      <c r="J295" s="431">
        <v>445488075</v>
      </c>
      <c r="K295" s="480" t="s">
        <v>1507</v>
      </c>
      <c r="P295" s="483"/>
    </row>
    <row r="296" spans="1:16" ht="63.75">
      <c r="A296" s="476" t="s">
        <v>1551</v>
      </c>
      <c r="B296" s="21" t="s">
        <v>253</v>
      </c>
      <c r="C296" s="185" t="s">
        <v>540</v>
      </c>
      <c r="D296" s="21" t="s">
        <v>355</v>
      </c>
      <c r="E296" s="467" t="s">
        <v>1537</v>
      </c>
      <c r="F296" s="21" t="s">
        <v>27</v>
      </c>
      <c r="G296" s="188" t="s">
        <v>249</v>
      </c>
      <c r="H296" s="437">
        <v>150000000</v>
      </c>
      <c r="I296" s="438">
        <v>200000000</v>
      </c>
      <c r="J296" s="431">
        <v>142970000</v>
      </c>
      <c r="K296" s="480" t="s">
        <v>357</v>
      </c>
      <c r="P296" s="483"/>
    </row>
    <row r="297" spans="1:16" ht="25.5">
      <c r="A297" s="476" t="s">
        <v>1551</v>
      </c>
      <c r="B297" s="21" t="s">
        <v>500</v>
      </c>
      <c r="C297" s="200" t="s">
        <v>835</v>
      </c>
      <c r="D297" s="21" t="s">
        <v>355</v>
      </c>
      <c r="E297" s="467" t="s">
        <v>1537</v>
      </c>
      <c r="F297" s="21" t="s">
        <v>27</v>
      </c>
      <c r="G297" s="188" t="s">
        <v>249</v>
      </c>
      <c r="H297" s="437">
        <v>2000000</v>
      </c>
      <c r="I297" s="438">
        <v>2000000</v>
      </c>
      <c r="J297" s="431">
        <v>0</v>
      </c>
      <c r="K297" s="480" t="s">
        <v>359</v>
      </c>
      <c r="P297" s="483"/>
    </row>
    <row r="298" spans="1:16" ht="25.5">
      <c r="A298" s="476" t="s">
        <v>1551</v>
      </c>
      <c r="B298" s="21" t="s">
        <v>169</v>
      </c>
      <c r="C298" s="185" t="s">
        <v>388</v>
      </c>
      <c r="D298" s="21" t="s">
        <v>355</v>
      </c>
      <c r="E298" s="467" t="s">
        <v>1537</v>
      </c>
      <c r="F298" s="21" t="s">
        <v>27</v>
      </c>
      <c r="G298" s="188" t="s">
        <v>249</v>
      </c>
      <c r="H298" s="437">
        <v>3000000</v>
      </c>
      <c r="I298" s="438">
        <v>5000000</v>
      </c>
      <c r="J298" s="431">
        <v>0</v>
      </c>
      <c r="K298" s="480" t="s">
        <v>358</v>
      </c>
      <c r="P298" s="483"/>
    </row>
    <row r="299" spans="1:16">
      <c r="A299" s="476" t="s">
        <v>1551</v>
      </c>
      <c r="B299" s="21" t="s">
        <v>240</v>
      </c>
      <c r="C299" s="193" t="s">
        <v>26</v>
      </c>
      <c r="D299" s="23" t="s">
        <v>240</v>
      </c>
      <c r="E299" s="197"/>
      <c r="F299" s="196" t="s">
        <v>240</v>
      </c>
      <c r="G299" s="196" t="s">
        <v>240</v>
      </c>
      <c r="H299" s="439">
        <f>SUM(H295:H298)</f>
        <v>555000000</v>
      </c>
      <c r="I299" s="440">
        <f>SUM(I295:I298)</f>
        <v>1527000000</v>
      </c>
      <c r="J299" s="441">
        <f>SUM(J295:J298)</f>
        <v>588458075</v>
      </c>
      <c r="K299" s="480"/>
      <c r="P299" s="483"/>
    </row>
    <row r="300" spans="1:16">
      <c r="A300" s="477" t="s">
        <v>0</v>
      </c>
      <c r="B300" s="21" t="s">
        <v>240</v>
      </c>
      <c r="C300" s="194" t="s">
        <v>1463</v>
      </c>
      <c r="D300" s="21" t="s">
        <v>240</v>
      </c>
      <c r="E300" s="187"/>
      <c r="F300" s="21" t="s">
        <v>240</v>
      </c>
      <c r="G300" s="188" t="s">
        <v>240</v>
      </c>
      <c r="P300" s="483"/>
    </row>
    <row r="301" spans="1:16">
      <c r="A301" s="477" t="s">
        <v>0</v>
      </c>
      <c r="B301" s="21" t="s">
        <v>226</v>
      </c>
      <c r="C301" s="185" t="s">
        <v>737</v>
      </c>
      <c r="D301" s="21" t="s">
        <v>1533</v>
      </c>
      <c r="E301" s="467" t="s">
        <v>1537</v>
      </c>
      <c r="F301" s="21" t="s">
        <v>376</v>
      </c>
      <c r="G301" s="188" t="s">
        <v>249</v>
      </c>
      <c r="H301" s="429">
        <v>20000000</v>
      </c>
      <c r="I301" s="430">
        <v>10000000</v>
      </c>
      <c r="J301" s="431">
        <v>4099219</v>
      </c>
      <c r="P301" s="483"/>
    </row>
    <row r="302" spans="1:16" ht="76.5">
      <c r="A302" s="477" t="s">
        <v>0</v>
      </c>
      <c r="B302" s="21" t="s">
        <v>505</v>
      </c>
      <c r="C302" s="185" t="s">
        <v>227</v>
      </c>
      <c r="D302" s="21" t="s">
        <v>1533</v>
      </c>
      <c r="E302" s="467" t="s">
        <v>1537</v>
      </c>
      <c r="F302" s="195" t="s">
        <v>376</v>
      </c>
      <c r="G302" s="188" t="s">
        <v>249</v>
      </c>
      <c r="H302" s="429">
        <v>5500000000</v>
      </c>
      <c r="I302" s="430">
        <v>5410000000</v>
      </c>
      <c r="J302" s="431">
        <v>4939044640</v>
      </c>
      <c r="K302" s="449" t="s">
        <v>1503</v>
      </c>
      <c r="P302" s="483"/>
    </row>
    <row r="303" spans="1:16" s="200" customFormat="1">
      <c r="A303" s="391" t="s">
        <v>0</v>
      </c>
      <c r="B303" s="192" t="s">
        <v>230</v>
      </c>
      <c r="C303" s="200" t="s">
        <v>504</v>
      </c>
      <c r="D303" s="192" t="s">
        <v>1533</v>
      </c>
      <c r="E303" s="467" t="s">
        <v>1537</v>
      </c>
      <c r="F303" s="21" t="s">
        <v>27</v>
      </c>
      <c r="G303" s="202" t="s">
        <v>249</v>
      </c>
      <c r="H303" s="435">
        <v>0</v>
      </c>
      <c r="I303" s="430">
        <v>5610000000</v>
      </c>
      <c r="J303" s="430">
        <v>5096053584</v>
      </c>
      <c r="K303" s="481" t="s">
        <v>356</v>
      </c>
      <c r="L303" s="185"/>
      <c r="M303" s="185"/>
      <c r="N303" s="185"/>
      <c r="P303" s="454"/>
    </row>
    <row r="304" spans="1:16" s="200" customFormat="1" ht="25.5">
      <c r="A304" s="391" t="s">
        <v>0</v>
      </c>
      <c r="B304" s="192" t="s">
        <v>229</v>
      </c>
      <c r="C304" s="200" t="s">
        <v>772</v>
      </c>
      <c r="D304" s="192" t="s">
        <v>1533</v>
      </c>
      <c r="E304" s="467" t="s">
        <v>1537</v>
      </c>
      <c r="F304" s="190" t="s">
        <v>376</v>
      </c>
      <c r="G304" s="202" t="s">
        <v>249</v>
      </c>
      <c r="H304" s="435">
        <v>0</v>
      </c>
      <c r="I304" s="430">
        <v>950000000</v>
      </c>
      <c r="J304" s="430">
        <v>668552830</v>
      </c>
      <c r="K304" s="481" t="s">
        <v>1182</v>
      </c>
      <c r="L304" s="185"/>
      <c r="M304" s="185"/>
      <c r="N304" s="185"/>
      <c r="P304" s="454"/>
    </row>
    <row r="305" spans="1:16" ht="25.5">
      <c r="A305" s="477" t="s">
        <v>0</v>
      </c>
      <c r="B305" s="21" t="s">
        <v>256</v>
      </c>
      <c r="C305" s="185" t="s">
        <v>761</v>
      </c>
      <c r="D305" s="21" t="s">
        <v>1533</v>
      </c>
      <c r="E305" s="467" t="s">
        <v>1537</v>
      </c>
      <c r="F305" s="195" t="s">
        <v>376</v>
      </c>
      <c r="G305" s="188" t="s">
        <v>249</v>
      </c>
      <c r="H305" s="429">
        <v>140000000</v>
      </c>
      <c r="I305" s="430">
        <v>0</v>
      </c>
      <c r="K305" s="449" t="s">
        <v>1508</v>
      </c>
      <c r="P305" s="483"/>
    </row>
    <row r="306" spans="1:16">
      <c r="A306" s="477" t="s">
        <v>0</v>
      </c>
      <c r="B306" s="21" t="s">
        <v>580</v>
      </c>
      <c r="C306" s="200" t="s">
        <v>563</v>
      </c>
      <c r="D306" s="192" t="s">
        <v>1533</v>
      </c>
      <c r="E306" s="467" t="s">
        <v>1537</v>
      </c>
      <c r="F306" s="195" t="s">
        <v>376</v>
      </c>
      <c r="G306" s="202" t="s">
        <v>249</v>
      </c>
      <c r="H306" s="435">
        <v>10000000</v>
      </c>
      <c r="I306" s="430">
        <v>10000000</v>
      </c>
      <c r="J306" s="430">
        <v>0</v>
      </c>
      <c r="K306" s="481"/>
      <c r="P306" s="483"/>
    </row>
    <row r="307" spans="1:16">
      <c r="A307" s="477" t="s">
        <v>0</v>
      </c>
      <c r="B307" s="21" t="s">
        <v>510</v>
      </c>
      <c r="C307" s="185" t="s">
        <v>574</v>
      </c>
      <c r="D307" s="21" t="s">
        <v>1533</v>
      </c>
      <c r="E307" s="467" t="s">
        <v>1537</v>
      </c>
      <c r="F307" s="195" t="s">
        <v>376</v>
      </c>
      <c r="G307" s="188" t="s">
        <v>249</v>
      </c>
      <c r="H307" s="429">
        <v>0</v>
      </c>
      <c r="I307" s="430">
        <v>302000000</v>
      </c>
      <c r="J307" s="431">
        <v>288576750</v>
      </c>
      <c r="P307" s="483"/>
    </row>
    <row r="308" spans="1:16">
      <c r="A308" s="477" t="s">
        <v>0</v>
      </c>
      <c r="B308" s="21" t="s">
        <v>508</v>
      </c>
      <c r="C308" s="185" t="s">
        <v>265</v>
      </c>
      <c r="D308" s="21" t="s">
        <v>1533</v>
      </c>
      <c r="E308" s="467" t="s">
        <v>1537</v>
      </c>
      <c r="F308" s="195" t="s">
        <v>376</v>
      </c>
      <c r="G308" s="188" t="s">
        <v>249</v>
      </c>
      <c r="H308" s="429">
        <v>50000000</v>
      </c>
      <c r="I308" s="430">
        <v>0</v>
      </c>
      <c r="P308" s="483"/>
    </row>
    <row r="309" spans="1:16" ht="25.5">
      <c r="A309" s="477" t="s">
        <v>0</v>
      </c>
      <c r="B309" s="21" t="s">
        <v>506</v>
      </c>
      <c r="C309" s="185" t="s">
        <v>507</v>
      </c>
      <c r="D309" s="21" t="s">
        <v>1533</v>
      </c>
      <c r="E309" s="467" t="s">
        <v>1537</v>
      </c>
      <c r="F309" s="195" t="s">
        <v>376</v>
      </c>
      <c r="G309" s="188" t="s">
        <v>249</v>
      </c>
      <c r="H309" s="429">
        <v>1100000000</v>
      </c>
      <c r="I309" s="430">
        <v>2550000000</v>
      </c>
      <c r="J309" s="431">
        <v>2394751930</v>
      </c>
      <c r="K309" s="449" t="s">
        <v>1509</v>
      </c>
      <c r="P309" s="483"/>
    </row>
    <row r="310" spans="1:16">
      <c r="A310" s="477" t="s">
        <v>0</v>
      </c>
      <c r="B310" s="21" t="s">
        <v>224</v>
      </c>
      <c r="C310" s="185" t="s">
        <v>1558</v>
      </c>
      <c r="D310" s="21" t="s">
        <v>1533</v>
      </c>
      <c r="E310" s="467" t="s">
        <v>1537</v>
      </c>
      <c r="F310" s="21" t="s">
        <v>27</v>
      </c>
      <c r="G310" s="188" t="s">
        <v>249</v>
      </c>
      <c r="H310" s="429">
        <v>200000000</v>
      </c>
      <c r="I310" s="430">
        <v>50000000</v>
      </c>
      <c r="J310" s="431">
        <v>13500000</v>
      </c>
      <c r="P310" s="483"/>
    </row>
    <row r="311" spans="1:16">
      <c r="A311" s="477" t="s">
        <v>0</v>
      </c>
      <c r="B311" s="21" t="s">
        <v>254</v>
      </c>
      <c r="C311" s="185" t="s">
        <v>825</v>
      </c>
      <c r="D311" s="21" t="s">
        <v>1533</v>
      </c>
      <c r="E311" s="467" t="s">
        <v>1537</v>
      </c>
      <c r="F311" s="21" t="s">
        <v>27</v>
      </c>
      <c r="G311" s="188" t="s">
        <v>249</v>
      </c>
      <c r="H311" s="429">
        <v>1000000</v>
      </c>
      <c r="I311" s="430">
        <v>3000000</v>
      </c>
      <c r="J311" s="431">
        <v>0</v>
      </c>
      <c r="P311" s="483"/>
    </row>
    <row r="312" spans="1:16">
      <c r="A312" s="477" t="s">
        <v>0</v>
      </c>
      <c r="B312" s="21" t="s">
        <v>500</v>
      </c>
      <c r="C312" s="185" t="s">
        <v>1527</v>
      </c>
      <c r="D312" s="21" t="s">
        <v>1533</v>
      </c>
      <c r="E312" s="467" t="s">
        <v>1537</v>
      </c>
      <c r="F312" s="195" t="s">
        <v>376</v>
      </c>
      <c r="G312" s="188" t="s">
        <v>249</v>
      </c>
      <c r="H312" s="429">
        <v>0</v>
      </c>
      <c r="I312" s="430">
        <v>17000000</v>
      </c>
      <c r="P312" s="483"/>
    </row>
    <row r="313" spans="1:16">
      <c r="A313" s="477" t="s">
        <v>0</v>
      </c>
      <c r="B313" s="21" t="s">
        <v>579</v>
      </c>
      <c r="C313" s="185" t="s">
        <v>255</v>
      </c>
      <c r="D313" s="21" t="s">
        <v>1533</v>
      </c>
      <c r="E313" s="467" t="s">
        <v>1537</v>
      </c>
      <c r="F313" s="21" t="s">
        <v>27</v>
      </c>
      <c r="G313" s="188" t="s">
        <v>249</v>
      </c>
      <c r="H313" s="429">
        <v>30000000</v>
      </c>
      <c r="I313" s="430">
        <v>0</v>
      </c>
      <c r="J313" s="431">
        <v>0</v>
      </c>
      <c r="P313" s="483"/>
    </row>
    <row r="314" spans="1:16">
      <c r="A314" s="477" t="s">
        <v>0</v>
      </c>
      <c r="B314" s="21" t="s">
        <v>220</v>
      </c>
      <c r="C314" s="185" t="s">
        <v>233</v>
      </c>
      <c r="D314" s="21" t="s">
        <v>1533</v>
      </c>
      <c r="E314" s="467" t="s">
        <v>1537</v>
      </c>
      <c r="F314" s="21" t="s">
        <v>27</v>
      </c>
      <c r="G314" s="188" t="s">
        <v>249</v>
      </c>
      <c r="H314" s="429">
        <v>10534000</v>
      </c>
      <c r="I314" s="430">
        <v>23000000</v>
      </c>
      <c r="J314" s="431">
        <v>0</v>
      </c>
      <c r="P314" s="483"/>
    </row>
    <row r="315" spans="1:16">
      <c r="A315" s="477" t="s">
        <v>0</v>
      </c>
      <c r="B315" s="21" t="s">
        <v>221</v>
      </c>
      <c r="C315" s="185" t="s">
        <v>234</v>
      </c>
      <c r="D315" s="21" t="s">
        <v>1533</v>
      </c>
      <c r="E315" s="467" t="s">
        <v>1537</v>
      </c>
      <c r="F315" s="21" t="s">
        <v>27</v>
      </c>
      <c r="G315" s="188" t="s">
        <v>249</v>
      </c>
      <c r="H315" s="429">
        <v>10700000</v>
      </c>
      <c r="I315" s="430">
        <v>0</v>
      </c>
      <c r="J315" s="431">
        <v>0</v>
      </c>
      <c r="P315" s="483"/>
    </row>
    <row r="316" spans="1:16">
      <c r="A316" s="477" t="s">
        <v>0</v>
      </c>
      <c r="B316" s="21" t="s">
        <v>222</v>
      </c>
      <c r="C316" s="185" t="s">
        <v>813</v>
      </c>
      <c r="D316" s="21" t="s">
        <v>1533</v>
      </c>
      <c r="E316" s="467" t="s">
        <v>1537</v>
      </c>
      <c r="F316" s="21" t="s">
        <v>27</v>
      </c>
      <c r="G316" s="188" t="s">
        <v>249</v>
      </c>
      <c r="H316" s="429">
        <v>2700000</v>
      </c>
      <c r="I316" s="430">
        <v>0</v>
      </c>
      <c r="J316" s="431">
        <v>0</v>
      </c>
      <c r="P316" s="483"/>
    </row>
    <row r="317" spans="1:16">
      <c r="A317" s="477" t="s">
        <v>0</v>
      </c>
      <c r="B317" s="21" t="s">
        <v>558</v>
      </c>
      <c r="C317" s="185" t="s">
        <v>241</v>
      </c>
      <c r="D317" s="21" t="s">
        <v>1533</v>
      </c>
      <c r="E317" s="467" t="s">
        <v>1537</v>
      </c>
      <c r="F317" s="21" t="s">
        <v>27</v>
      </c>
      <c r="G317" s="188" t="s">
        <v>249</v>
      </c>
      <c r="H317" s="429">
        <v>66000</v>
      </c>
      <c r="I317" s="430">
        <v>0</v>
      </c>
      <c r="J317" s="431">
        <v>0</v>
      </c>
      <c r="P317" s="483"/>
    </row>
    <row r="318" spans="1:16">
      <c r="A318" s="477" t="s">
        <v>0</v>
      </c>
      <c r="B318" s="21" t="s">
        <v>519</v>
      </c>
      <c r="C318" s="185" t="s">
        <v>173</v>
      </c>
      <c r="D318" s="21" t="s">
        <v>1533</v>
      </c>
      <c r="E318" s="467" t="s">
        <v>1537</v>
      </c>
      <c r="F318" s="195" t="s">
        <v>376</v>
      </c>
      <c r="G318" s="188" t="s">
        <v>249</v>
      </c>
      <c r="H318" s="429">
        <v>3000000</v>
      </c>
      <c r="I318" s="430">
        <v>5000000</v>
      </c>
      <c r="J318" s="431">
        <v>1500000</v>
      </c>
      <c r="P318" s="483"/>
    </row>
    <row r="319" spans="1:16">
      <c r="A319" s="477" t="s">
        <v>0</v>
      </c>
      <c r="B319" s="21" t="s">
        <v>517</v>
      </c>
      <c r="C319" s="185" t="s">
        <v>174</v>
      </c>
      <c r="D319" s="21" t="s">
        <v>1533</v>
      </c>
      <c r="E319" s="467" t="s">
        <v>1537</v>
      </c>
      <c r="F319" s="195" t="s">
        <v>376</v>
      </c>
      <c r="G319" s="188" t="s">
        <v>249</v>
      </c>
      <c r="H319" s="429">
        <v>2000000</v>
      </c>
      <c r="I319" s="430">
        <v>7000000</v>
      </c>
      <c r="J319" s="431">
        <v>0</v>
      </c>
      <c r="P319" s="483"/>
    </row>
    <row r="320" spans="1:16">
      <c r="A320" s="477" t="s">
        <v>0</v>
      </c>
      <c r="B320" s="21" t="s">
        <v>240</v>
      </c>
      <c r="C320" s="193" t="s">
        <v>26</v>
      </c>
      <c r="D320" s="21" t="s">
        <v>240</v>
      </c>
      <c r="E320" s="187"/>
      <c r="F320" s="21" t="s">
        <v>240</v>
      </c>
      <c r="G320" s="188" t="s">
        <v>240</v>
      </c>
      <c r="H320" s="432">
        <f>SUM(H301:H319)</f>
        <v>7080000000</v>
      </c>
      <c r="I320" s="433">
        <f>SUM(I301:I319)</f>
        <v>14947000000</v>
      </c>
      <c r="J320" s="434">
        <f>SUM(J301:J319)</f>
        <v>13406078953</v>
      </c>
      <c r="K320" s="479"/>
      <c r="P320" s="483"/>
    </row>
    <row r="321" spans="1:16">
      <c r="A321" s="477" t="s">
        <v>428</v>
      </c>
      <c r="B321" s="21" t="s">
        <v>240</v>
      </c>
      <c r="C321" s="194" t="s">
        <v>1522</v>
      </c>
      <c r="D321" s="21" t="s">
        <v>240</v>
      </c>
      <c r="E321" s="187"/>
      <c r="F321" s="21" t="s">
        <v>240</v>
      </c>
      <c r="G321" s="188" t="s">
        <v>240</v>
      </c>
      <c r="P321" s="483"/>
    </row>
    <row r="322" spans="1:16">
      <c r="A322" s="477" t="s">
        <v>428</v>
      </c>
      <c r="B322" s="21" t="s">
        <v>172</v>
      </c>
      <c r="C322" s="185" t="s">
        <v>247</v>
      </c>
      <c r="D322" s="21" t="s">
        <v>21</v>
      </c>
      <c r="E322" s="467" t="s">
        <v>1537</v>
      </c>
      <c r="F322" s="21" t="s">
        <v>27</v>
      </c>
      <c r="G322" s="188" t="s">
        <v>249</v>
      </c>
      <c r="H322" s="429">
        <v>16000000</v>
      </c>
      <c r="I322" s="430">
        <v>14000000</v>
      </c>
      <c r="J322" s="431">
        <v>0</v>
      </c>
      <c r="P322" s="483"/>
    </row>
    <row r="323" spans="1:16">
      <c r="A323" s="477" t="s">
        <v>428</v>
      </c>
      <c r="B323" s="21" t="s">
        <v>264</v>
      </c>
      <c r="C323" s="185" t="s">
        <v>786</v>
      </c>
      <c r="D323" s="21" t="s">
        <v>21</v>
      </c>
      <c r="E323" s="467" t="s">
        <v>1537</v>
      </c>
      <c r="F323" s="21" t="s">
        <v>27</v>
      </c>
      <c r="G323" s="188" t="s">
        <v>249</v>
      </c>
      <c r="H323" s="429">
        <v>23000</v>
      </c>
      <c r="I323" s="430">
        <v>0</v>
      </c>
      <c r="J323" s="431">
        <v>0</v>
      </c>
      <c r="P323" s="483"/>
    </row>
    <row r="324" spans="1:16">
      <c r="A324" s="477" t="s">
        <v>428</v>
      </c>
      <c r="B324" s="21" t="s">
        <v>257</v>
      </c>
      <c r="C324" s="185" t="s">
        <v>749</v>
      </c>
      <c r="D324" s="21" t="s">
        <v>21</v>
      </c>
      <c r="E324" s="467" t="s">
        <v>1537</v>
      </c>
      <c r="F324" s="21" t="s">
        <v>27</v>
      </c>
      <c r="G324" s="188" t="s">
        <v>249</v>
      </c>
      <c r="H324" s="429">
        <v>25000000</v>
      </c>
      <c r="I324" s="430">
        <v>25000000</v>
      </c>
      <c r="J324" s="431">
        <v>0</v>
      </c>
      <c r="P324" s="483"/>
    </row>
    <row r="325" spans="1:16">
      <c r="A325" s="477" t="s">
        <v>428</v>
      </c>
      <c r="B325" s="21" t="s">
        <v>169</v>
      </c>
      <c r="C325" s="185" t="s">
        <v>388</v>
      </c>
      <c r="D325" s="21" t="s">
        <v>21</v>
      </c>
      <c r="E325" s="467" t="s">
        <v>1537</v>
      </c>
      <c r="F325" s="21" t="s">
        <v>27</v>
      </c>
      <c r="G325" s="188" t="s">
        <v>249</v>
      </c>
      <c r="H325" s="429">
        <v>2000000</v>
      </c>
      <c r="I325" s="430">
        <v>8000000</v>
      </c>
      <c r="J325" s="431">
        <v>0</v>
      </c>
      <c r="P325" s="483"/>
    </row>
    <row r="326" spans="1:16">
      <c r="A326" s="477" t="s">
        <v>428</v>
      </c>
      <c r="B326" s="21" t="s">
        <v>261</v>
      </c>
      <c r="C326" s="185" t="s">
        <v>572</v>
      </c>
      <c r="D326" s="21" t="s">
        <v>21</v>
      </c>
      <c r="E326" s="467" t="s">
        <v>1537</v>
      </c>
      <c r="F326" s="21" t="s">
        <v>27</v>
      </c>
      <c r="G326" s="188" t="s">
        <v>249</v>
      </c>
      <c r="H326" s="429">
        <v>0</v>
      </c>
      <c r="I326" s="430">
        <v>2000000</v>
      </c>
      <c r="J326" s="431">
        <v>0</v>
      </c>
      <c r="P326" s="483"/>
    </row>
    <row r="327" spans="1:16">
      <c r="A327" s="477" t="s">
        <v>428</v>
      </c>
      <c r="B327" s="21" t="s">
        <v>220</v>
      </c>
      <c r="C327" s="185" t="s">
        <v>233</v>
      </c>
      <c r="D327" s="21" t="s">
        <v>21</v>
      </c>
      <c r="E327" s="467" t="s">
        <v>1537</v>
      </c>
      <c r="F327" s="21" t="s">
        <v>27</v>
      </c>
      <c r="G327" s="188" t="s">
        <v>249</v>
      </c>
      <c r="H327" s="429">
        <v>348000</v>
      </c>
      <c r="I327" s="430">
        <v>10000000</v>
      </c>
      <c r="J327" s="431">
        <v>0</v>
      </c>
      <c r="P327" s="483"/>
    </row>
    <row r="328" spans="1:16">
      <c r="A328" s="477" t="s">
        <v>428</v>
      </c>
      <c r="B328" s="21" t="s">
        <v>221</v>
      </c>
      <c r="C328" s="185" t="s">
        <v>234</v>
      </c>
      <c r="D328" s="21" t="s">
        <v>21</v>
      </c>
      <c r="E328" s="467" t="s">
        <v>1537</v>
      </c>
      <c r="F328" s="21" t="s">
        <v>27</v>
      </c>
      <c r="G328" s="188" t="s">
        <v>249</v>
      </c>
      <c r="H328" s="429">
        <v>148600</v>
      </c>
      <c r="I328" s="430">
        <v>0</v>
      </c>
      <c r="J328" s="431">
        <v>0</v>
      </c>
      <c r="P328" s="483"/>
    </row>
    <row r="329" spans="1:16">
      <c r="A329" s="477" t="s">
        <v>428</v>
      </c>
      <c r="B329" s="21" t="s">
        <v>223</v>
      </c>
      <c r="C329" s="185" t="s">
        <v>381</v>
      </c>
      <c r="D329" s="21" t="s">
        <v>21</v>
      </c>
      <c r="E329" s="467" t="s">
        <v>1537</v>
      </c>
      <c r="F329" s="21" t="s">
        <v>27</v>
      </c>
      <c r="G329" s="188" t="s">
        <v>249</v>
      </c>
      <c r="H329" s="429">
        <v>300000</v>
      </c>
      <c r="I329" s="430">
        <v>0</v>
      </c>
      <c r="J329" s="431">
        <v>0</v>
      </c>
      <c r="P329" s="483"/>
    </row>
    <row r="330" spans="1:16">
      <c r="A330" s="477" t="s">
        <v>428</v>
      </c>
      <c r="B330" s="21" t="s">
        <v>242</v>
      </c>
      <c r="C330" s="185" t="s">
        <v>555</v>
      </c>
      <c r="D330" s="21" t="s">
        <v>21</v>
      </c>
      <c r="E330" s="467" t="s">
        <v>1537</v>
      </c>
      <c r="F330" s="21" t="s">
        <v>27</v>
      </c>
      <c r="G330" s="188" t="s">
        <v>249</v>
      </c>
      <c r="H330" s="429">
        <v>300000</v>
      </c>
      <c r="I330" s="430">
        <v>0</v>
      </c>
      <c r="J330" s="431">
        <v>0</v>
      </c>
      <c r="P330" s="483"/>
    </row>
    <row r="331" spans="1:16">
      <c r="A331" s="477" t="s">
        <v>428</v>
      </c>
      <c r="B331" s="21" t="s">
        <v>502</v>
      </c>
      <c r="C331" s="185" t="s">
        <v>377</v>
      </c>
      <c r="D331" s="21" t="s">
        <v>21</v>
      </c>
      <c r="E331" s="467" t="s">
        <v>1537</v>
      </c>
      <c r="F331" s="21" t="s">
        <v>27</v>
      </c>
      <c r="G331" s="188" t="s">
        <v>249</v>
      </c>
      <c r="H331" s="429">
        <v>300000</v>
      </c>
      <c r="I331" s="430">
        <v>0</v>
      </c>
      <c r="J331" s="431">
        <v>0</v>
      </c>
      <c r="P331" s="483"/>
    </row>
    <row r="332" spans="1:16">
      <c r="A332" s="477" t="s">
        <v>428</v>
      </c>
      <c r="B332" s="21" t="s">
        <v>561</v>
      </c>
      <c r="C332" s="185" t="s">
        <v>556</v>
      </c>
      <c r="D332" s="21" t="s">
        <v>21</v>
      </c>
      <c r="E332" s="467" t="s">
        <v>1537</v>
      </c>
      <c r="F332" s="21" t="s">
        <v>27</v>
      </c>
      <c r="G332" s="188" t="s">
        <v>249</v>
      </c>
      <c r="H332" s="429">
        <v>60000</v>
      </c>
      <c r="I332" s="430">
        <v>0</v>
      </c>
      <c r="J332" s="431">
        <v>0</v>
      </c>
      <c r="P332" s="483"/>
    </row>
    <row r="333" spans="1:16">
      <c r="A333" s="477" t="s">
        <v>428</v>
      </c>
      <c r="B333" s="21" t="s">
        <v>751</v>
      </c>
      <c r="C333" s="185" t="s">
        <v>787</v>
      </c>
      <c r="D333" s="21" t="s">
        <v>21</v>
      </c>
      <c r="E333" s="467" t="s">
        <v>1537</v>
      </c>
      <c r="F333" s="21" t="s">
        <v>27</v>
      </c>
      <c r="G333" s="188" t="s">
        <v>249</v>
      </c>
      <c r="H333" s="429">
        <v>520400</v>
      </c>
      <c r="I333" s="430">
        <v>0</v>
      </c>
      <c r="J333" s="431">
        <v>0</v>
      </c>
      <c r="P333" s="483"/>
    </row>
    <row r="334" spans="1:16">
      <c r="A334" s="477" t="s">
        <v>428</v>
      </c>
      <c r="B334" s="21" t="s">
        <v>519</v>
      </c>
      <c r="C334" s="185" t="s">
        <v>173</v>
      </c>
      <c r="D334" s="21" t="s">
        <v>21</v>
      </c>
      <c r="E334" s="467" t="s">
        <v>1537</v>
      </c>
      <c r="F334" s="21" t="s">
        <v>27</v>
      </c>
      <c r="G334" s="188" t="s">
        <v>249</v>
      </c>
      <c r="H334" s="429">
        <v>10000000</v>
      </c>
      <c r="I334" s="430">
        <v>12000000</v>
      </c>
      <c r="J334" s="431">
        <v>0</v>
      </c>
      <c r="P334" s="483"/>
    </row>
    <row r="335" spans="1:16">
      <c r="A335" s="477" t="s">
        <v>428</v>
      </c>
      <c r="B335" s="21" t="s">
        <v>517</v>
      </c>
      <c r="C335" s="185" t="s">
        <v>174</v>
      </c>
      <c r="D335" s="21" t="s">
        <v>21</v>
      </c>
      <c r="E335" s="467" t="s">
        <v>1537</v>
      </c>
      <c r="F335" s="21" t="s">
        <v>27</v>
      </c>
      <c r="G335" s="188" t="s">
        <v>249</v>
      </c>
      <c r="H335" s="429">
        <v>12000000</v>
      </c>
      <c r="I335" s="430">
        <v>13000000</v>
      </c>
      <c r="J335" s="431">
        <v>0</v>
      </c>
      <c r="P335" s="483"/>
    </row>
    <row r="336" spans="1:16">
      <c r="A336" s="477" t="s">
        <v>428</v>
      </c>
      <c r="B336" s="21" t="s">
        <v>539</v>
      </c>
      <c r="C336" s="185" t="s">
        <v>788</v>
      </c>
      <c r="D336" s="21" t="s">
        <v>21</v>
      </c>
      <c r="E336" s="467" t="s">
        <v>1537</v>
      </c>
      <c r="F336" s="21" t="s">
        <v>27</v>
      </c>
      <c r="G336" s="188" t="s">
        <v>249</v>
      </c>
      <c r="H336" s="429">
        <v>8000000</v>
      </c>
      <c r="I336" s="430">
        <v>13000000</v>
      </c>
      <c r="J336" s="431">
        <v>0</v>
      </c>
      <c r="P336" s="483"/>
    </row>
    <row r="337" spans="1:16">
      <c r="A337" s="477" t="s">
        <v>428</v>
      </c>
      <c r="B337" s="21" t="s">
        <v>527</v>
      </c>
      <c r="C337" s="185" t="s">
        <v>175</v>
      </c>
      <c r="D337" s="21" t="s">
        <v>21</v>
      </c>
      <c r="E337" s="467" t="s">
        <v>1537</v>
      </c>
      <c r="F337" s="21" t="s">
        <v>27</v>
      </c>
      <c r="G337" s="188" t="s">
        <v>249</v>
      </c>
      <c r="H337" s="429">
        <v>70000000</v>
      </c>
      <c r="I337" s="430">
        <v>100000000</v>
      </c>
      <c r="J337" s="431">
        <v>0</v>
      </c>
      <c r="P337" s="483"/>
    </row>
    <row r="338" spans="1:16">
      <c r="A338" s="477" t="s">
        <v>428</v>
      </c>
      <c r="B338" s="21" t="s">
        <v>240</v>
      </c>
      <c r="C338" s="193" t="s">
        <v>26</v>
      </c>
      <c r="D338" s="21" t="s">
        <v>240</v>
      </c>
      <c r="E338" s="187"/>
      <c r="F338" s="21" t="s">
        <v>240</v>
      </c>
      <c r="G338" s="188" t="s">
        <v>240</v>
      </c>
      <c r="H338" s="432">
        <f>SUM(H322:H337)</f>
        <v>145000000</v>
      </c>
      <c r="I338" s="433">
        <f>SUM(I322:I337)</f>
        <v>197000000</v>
      </c>
      <c r="J338" s="434">
        <f>SUM(J322:J337)</f>
        <v>0</v>
      </c>
      <c r="K338" s="479"/>
      <c r="P338" s="483"/>
    </row>
    <row r="339" spans="1:16">
      <c r="A339" s="476" t="s">
        <v>439</v>
      </c>
      <c r="B339" s="21" t="s">
        <v>240</v>
      </c>
      <c r="C339" s="29" t="s">
        <v>438</v>
      </c>
      <c r="D339" s="21" t="s">
        <v>240</v>
      </c>
      <c r="E339" s="187"/>
      <c r="F339" s="21" t="s">
        <v>240</v>
      </c>
      <c r="G339" s="188" t="s">
        <v>240</v>
      </c>
      <c r="P339" s="483"/>
    </row>
    <row r="340" spans="1:16">
      <c r="A340" s="476" t="s">
        <v>439</v>
      </c>
      <c r="B340" s="21" t="s">
        <v>169</v>
      </c>
      <c r="C340" s="185" t="s">
        <v>388</v>
      </c>
      <c r="D340" s="21" t="s">
        <v>1534</v>
      </c>
      <c r="E340" s="467" t="s">
        <v>1537</v>
      </c>
      <c r="F340" s="21" t="s">
        <v>27</v>
      </c>
      <c r="G340" s="188" t="s">
        <v>249</v>
      </c>
      <c r="H340" s="429">
        <v>2000000</v>
      </c>
      <c r="I340" s="430">
        <v>2000000</v>
      </c>
      <c r="J340" s="431">
        <v>0</v>
      </c>
      <c r="P340" s="483"/>
    </row>
    <row r="341" spans="1:16">
      <c r="A341" s="476" t="s">
        <v>439</v>
      </c>
      <c r="B341" s="21" t="s">
        <v>220</v>
      </c>
      <c r="C341" s="185" t="s">
        <v>233</v>
      </c>
      <c r="D341" s="21" t="s">
        <v>1534</v>
      </c>
      <c r="E341" s="467" t="s">
        <v>1537</v>
      </c>
      <c r="F341" s="21" t="s">
        <v>27</v>
      </c>
      <c r="G341" s="188" t="s">
        <v>249</v>
      </c>
      <c r="H341" s="429">
        <v>1000000</v>
      </c>
      <c r="I341" s="430">
        <v>3000000</v>
      </c>
      <c r="J341" s="431">
        <v>0</v>
      </c>
      <c r="P341" s="483"/>
    </row>
    <row r="342" spans="1:16">
      <c r="A342" s="476" t="s">
        <v>439</v>
      </c>
      <c r="B342" s="21" t="s">
        <v>221</v>
      </c>
      <c r="C342" s="185" t="s">
        <v>234</v>
      </c>
      <c r="D342" s="21" t="s">
        <v>1534</v>
      </c>
      <c r="E342" s="467" t="s">
        <v>1537</v>
      </c>
      <c r="F342" s="21" t="s">
        <v>27</v>
      </c>
      <c r="G342" s="188" t="s">
        <v>249</v>
      </c>
      <c r="H342" s="429">
        <v>1000000</v>
      </c>
      <c r="I342" s="430">
        <v>0</v>
      </c>
      <c r="J342" s="431">
        <v>0</v>
      </c>
      <c r="P342" s="483"/>
    </row>
    <row r="343" spans="1:16">
      <c r="A343" s="476" t="s">
        <v>439</v>
      </c>
      <c r="B343" s="21" t="s">
        <v>222</v>
      </c>
      <c r="C343" s="185" t="s">
        <v>813</v>
      </c>
      <c r="D343" s="21" t="s">
        <v>1534</v>
      </c>
      <c r="E343" s="467" t="s">
        <v>1537</v>
      </c>
      <c r="F343" s="21" t="s">
        <v>27</v>
      </c>
      <c r="G343" s="188" t="s">
        <v>249</v>
      </c>
      <c r="H343" s="429">
        <v>1000000</v>
      </c>
      <c r="I343" s="430">
        <v>0</v>
      </c>
      <c r="J343" s="431">
        <v>0</v>
      </c>
      <c r="P343" s="483"/>
    </row>
    <row r="344" spans="1:16">
      <c r="A344" s="476" t="s">
        <v>439</v>
      </c>
      <c r="B344" s="21" t="s">
        <v>519</v>
      </c>
      <c r="C344" s="185" t="s">
        <v>173</v>
      </c>
      <c r="D344" s="21" t="s">
        <v>1534</v>
      </c>
      <c r="E344" s="467" t="s">
        <v>1537</v>
      </c>
      <c r="F344" s="21" t="s">
        <v>27</v>
      </c>
      <c r="G344" s="188" t="s">
        <v>249</v>
      </c>
      <c r="H344" s="429">
        <v>20000000</v>
      </c>
      <c r="I344" s="430">
        <v>0</v>
      </c>
      <c r="J344" s="431">
        <v>0</v>
      </c>
      <c r="P344" s="483"/>
    </row>
    <row r="345" spans="1:16">
      <c r="A345" s="476" t="s">
        <v>439</v>
      </c>
      <c r="B345" s="21" t="s">
        <v>240</v>
      </c>
      <c r="C345" s="193" t="s">
        <v>26</v>
      </c>
      <c r="D345" s="21" t="s">
        <v>240</v>
      </c>
      <c r="E345" s="187"/>
      <c r="F345" s="21" t="s">
        <v>240</v>
      </c>
      <c r="G345" s="188" t="s">
        <v>240</v>
      </c>
      <c r="H345" s="432">
        <f>SUM(H340:H344)</f>
        <v>25000000</v>
      </c>
      <c r="I345" s="433">
        <f>SUM(I340:I344)</f>
        <v>5000000</v>
      </c>
      <c r="J345" s="434">
        <f>SUM(J340:J344)</f>
        <v>0</v>
      </c>
      <c r="P345" s="483"/>
    </row>
    <row r="346" spans="1:16">
      <c r="A346" s="477" t="s">
        <v>238</v>
      </c>
      <c r="B346" s="21" t="s">
        <v>240</v>
      </c>
      <c r="C346" s="194" t="s">
        <v>239</v>
      </c>
      <c r="D346" s="21" t="s">
        <v>240</v>
      </c>
      <c r="E346" s="187"/>
      <c r="F346" s="21" t="s">
        <v>240</v>
      </c>
      <c r="G346" s="188" t="s">
        <v>240</v>
      </c>
      <c r="P346" s="483"/>
    </row>
    <row r="347" spans="1:16">
      <c r="A347" s="477" t="s">
        <v>238</v>
      </c>
      <c r="B347" s="21" t="s">
        <v>263</v>
      </c>
      <c r="C347" s="185" t="s">
        <v>511</v>
      </c>
      <c r="D347" s="21" t="s">
        <v>16</v>
      </c>
      <c r="E347" s="467" t="s">
        <v>1537</v>
      </c>
      <c r="F347" s="21" t="s">
        <v>27</v>
      </c>
      <c r="G347" s="188" t="s">
        <v>249</v>
      </c>
      <c r="H347" s="429">
        <v>1000000</v>
      </c>
      <c r="I347" s="430">
        <v>0</v>
      </c>
      <c r="J347" s="431">
        <v>0</v>
      </c>
      <c r="P347" s="483"/>
    </row>
    <row r="348" spans="1:16">
      <c r="A348" s="477" t="s">
        <v>238</v>
      </c>
      <c r="B348" s="21" t="s">
        <v>257</v>
      </c>
      <c r="C348" s="185" t="s">
        <v>749</v>
      </c>
      <c r="D348" s="21" t="s">
        <v>16</v>
      </c>
      <c r="E348" s="467" t="s">
        <v>1537</v>
      </c>
      <c r="F348" s="21" t="s">
        <v>27</v>
      </c>
      <c r="G348" s="188" t="s">
        <v>249</v>
      </c>
      <c r="H348" s="429">
        <v>20000000</v>
      </c>
      <c r="I348" s="430">
        <v>30000000</v>
      </c>
      <c r="J348" s="431">
        <v>0</v>
      </c>
      <c r="P348" s="483"/>
    </row>
    <row r="349" spans="1:16">
      <c r="A349" s="477" t="s">
        <v>238</v>
      </c>
      <c r="B349" s="21" t="s">
        <v>169</v>
      </c>
      <c r="C349" s="185" t="s">
        <v>388</v>
      </c>
      <c r="D349" s="21" t="s">
        <v>16</v>
      </c>
      <c r="E349" s="467" t="s">
        <v>1537</v>
      </c>
      <c r="F349" s="21" t="s">
        <v>27</v>
      </c>
      <c r="G349" s="188" t="s">
        <v>249</v>
      </c>
      <c r="H349" s="429">
        <v>1500000</v>
      </c>
      <c r="I349" s="430">
        <v>2000000</v>
      </c>
      <c r="J349" s="431">
        <v>0</v>
      </c>
      <c r="P349" s="483"/>
    </row>
    <row r="350" spans="1:16">
      <c r="A350" s="477" t="s">
        <v>238</v>
      </c>
      <c r="B350" s="21" t="s">
        <v>220</v>
      </c>
      <c r="C350" s="185" t="s">
        <v>233</v>
      </c>
      <c r="D350" s="21" t="s">
        <v>16</v>
      </c>
      <c r="E350" s="467" t="s">
        <v>1537</v>
      </c>
      <c r="F350" s="21" t="s">
        <v>27</v>
      </c>
      <c r="G350" s="188" t="s">
        <v>249</v>
      </c>
      <c r="H350" s="429">
        <v>2700000</v>
      </c>
      <c r="I350" s="430">
        <v>1000000</v>
      </c>
      <c r="J350" s="431">
        <v>0</v>
      </c>
      <c r="P350" s="483"/>
    </row>
    <row r="351" spans="1:16">
      <c r="A351" s="477" t="s">
        <v>238</v>
      </c>
      <c r="B351" s="21" t="s">
        <v>221</v>
      </c>
      <c r="C351" s="185" t="s">
        <v>234</v>
      </c>
      <c r="D351" s="21" t="s">
        <v>16</v>
      </c>
      <c r="E351" s="467" t="s">
        <v>1537</v>
      </c>
      <c r="F351" s="21" t="s">
        <v>27</v>
      </c>
      <c r="G351" s="188" t="s">
        <v>249</v>
      </c>
      <c r="H351" s="429">
        <v>4000000</v>
      </c>
      <c r="I351" s="430">
        <v>0</v>
      </c>
      <c r="J351" s="431">
        <v>0</v>
      </c>
      <c r="P351" s="483"/>
    </row>
    <row r="352" spans="1:16">
      <c r="A352" s="477" t="s">
        <v>238</v>
      </c>
      <c r="B352" s="21" t="s">
        <v>519</v>
      </c>
      <c r="C352" s="185" t="s">
        <v>173</v>
      </c>
      <c r="D352" s="21" t="s">
        <v>16</v>
      </c>
      <c r="E352" s="467" t="s">
        <v>1537</v>
      </c>
      <c r="F352" s="21" t="s">
        <v>27</v>
      </c>
      <c r="G352" s="188" t="s">
        <v>249</v>
      </c>
      <c r="H352" s="429">
        <v>14000000</v>
      </c>
      <c r="I352" s="430">
        <v>0</v>
      </c>
      <c r="J352" s="431">
        <v>0</v>
      </c>
      <c r="P352" s="483"/>
    </row>
    <row r="353" spans="1:16">
      <c r="A353" s="477" t="s">
        <v>238</v>
      </c>
      <c r="B353" s="21" t="s">
        <v>517</v>
      </c>
      <c r="C353" s="185" t="s">
        <v>174</v>
      </c>
      <c r="D353" s="21" t="s">
        <v>16</v>
      </c>
      <c r="E353" s="467" t="s">
        <v>1537</v>
      </c>
      <c r="F353" s="21" t="s">
        <v>27</v>
      </c>
      <c r="G353" s="188" t="s">
        <v>249</v>
      </c>
      <c r="H353" s="429">
        <v>25000000</v>
      </c>
      <c r="I353" s="430">
        <v>47000000</v>
      </c>
      <c r="J353" s="431">
        <v>31500000</v>
      </c>
      <c r="P353" s="483"/>
    </row>
    <row r="354" spans="1:16">
      <c r="A354" s="477" t="s">
        <v>238</v>
      </c>
      <c r="B354" s="21" t="s">
        <v>539</v>
      </c>
      <c r="C354" s="185" t="s">
        <v>788</v>
      </c>
      <c r="D354" s="21" t="s">
        <v>16</v>
      </c>
      <c r="E354" s="467" t="s">
        <v>1537</v>
      </c>
      <c r="F354" s="21" t="s">
        <v>27</v>
      </c>
      <c r="G354" s="188" t="s">
        <v>249</v>
      </c>
      <c r="H354" s="429">
        <v>2800000</v>
      </c>
      <c r="I354" s="430">
        <v>0</v>
      </c>
      <c r="J354" s="431">
        <v>0</v>
      </c>
      <c r="P354" s="483"/>
    </row>
    <row r="355" spans="1:16">
      <c r="A355" s="477" t="s">
        <v>238</v>
      </c>
      <c r="B355" s="21" t="s">
        <v>240</v>
      </c>
      <c r="C355" s="193" t="s">
        <v>26</v>
      </c>
      <c r="D355" s="21" t="s">
        <v>240</v>
      </c>
      <c r="E355" s="187"/>
      <c r="F355" s="21" t="s">
        <v>240</v>
      </c>
      <c r="G355" s="188" t="s">
        <v>240</v>
      </c>
      <c r="H355" s="432">
        <f>SUM(H347:H354)</f>
        <v>71000000</v>
      </c>
      <c r="I355" s="433">
        <f>SUM(I347:I354)</f>
        <v>80000000</v>
      </c>
      <c r="J355" s="434">
        <f>SUM(J347:J354)</f>
        <v>31500000</v>
      </c>
      <c r="K355" s="479"/>
      <c r="P355" s="483"/>
    </row>
    <row r="356" spans="1:16">
      <c r="A356" s="477" t="s">
        <v>58</v>
      </c>
      <c r="B356" s="21" t="s">
        <v>240</v>
      </c>
      <c r="C356" s="194" t="s">
        <v>334</v>
      </c>
      <c r="D356" s="21" t="s">
        <v>240</v>
      </c>
      <c r="E356" s="187"/>
      <c r="F356" s="21" t="s">
        <v>240</v>
      </c>
      <c r="G356" s="188" t="s">
        <v>240</v>
      </c>
      <c r="P356" s="483"/>
    </row>
    <row r="357" spans="1:16">
      <c r="A357" s="477" t="s">
        <v>58</v>
      </c>
      <c r="B357" s="21" t="s">
        <v>267</v>
      </c>
      <c r="C357" s="185" t="s">
        <v>252</v>
      </c>
      <c r="D357" s="21" t="s">
        <v>68</v>
      </c>
      <c r="E357" s="467" t="s">
        <v>1537</v>
      </c>
      <c r="F357" s="21" t="s">
        <v>376</v>
      </c>
      <c r="G357" s="188" t="s">
        <v>249</v>
      </c>
      <c r="H357" s="429">
        <v>3000000</v>
      </c>
      <c r="I357" s="430">
        <v>5000000</v>
      </c>
      <c r="J357" s="431">
        <v>0</v>
      </c>
      <c r="P357" s="483"/>
    </row>
    <row r="358" spans="1:16">
      <c r="A358" s="477" t="s">
        <v>58</v>
      </c>
      <c r="B358" s="21" t="s">
        <v>372</v>
      </c>
      <c r="C358" s="185" t="s">
        <v>805</v>
      </c>
      <c r="D358" s="21" t="s">
        <v>68</v>
      </c>
      <c r="E358" s="467" t="s">
        <v>1537</v>
      </c>
      <c r="F358" s="21" t="s">
        <v>376</v>
      </c>
      <c r="G358" s="188" t="s">
        <v>249</v>
      </c>
      <c r="H358" s="429">
        <v>2000000</v>
      </c>
      <c r="I358" s="430">
        <v>3000000</v>
      </c>
      <c r="J358" s="431">
        <v>0</v>
      </c>
      <c r="P358" s="483"/>
    </row>
    <row r="359" spans="1:16">
      <c r="A359" s="477" t="s">
        <v>58</v>
      </c>
      <c r="B359" s="21" t="s">
        <v>256</v>
      </c>
      <c r="C359" s="185" t="s">
        <v>761</v>
      </c>
      <c r="D359" s="21" t="s">
        <v>68</v>
      </c>
      <c r="E359" s="467" t="s">
        <v>1537</v>
      </c>
      <c r="F359" s="21" t="s">
        <v>376</v>
      </c>
      <c r="G359" s="188" t="s">
        <v>249</v>
      </c>
      <c r="H359" s="429">
        <v>10000000</v>
      </c>
      <c r="I359" s="430">
        <v>10000000</v>
      </c>
      <c r="J359" s="431">
        <v>0</v>
      </c>
      <c r="P359" s="483"/>
    </row>
    <row r="360" spans="1:16" ht="25.5">
      <c r="A360" s="477" t="s">
        <v>58</v>
      </c>
      <c r="B360" s="21" t="s">
        <v>364</v>
      </c>
      <c r="C360" s="185" t="s">
        <v>566</v>
      </c>
      <c r="D360" s="21" t="s">
        <v>68</v>
      </c>
      <c r="E360" s="467" t="s">
        <v>1537</v>
      </c>
      <c r="F360" s="21" t="s">
        <v>376</v>
      </c>
      <c r="G360" s="188" t="s">
        <v>249</v>
      </c>
      <c r="H360" s="429">
        <v>960000000</v>
      </c>
      <c r="I360" s="430">
        <v>140000000</v>
      </c>
      <c r="J360" s="431">
        <v>9917500</v>
      </c>
      <c r="K360" s="449" t="s">
        <v>1499</v>
      </c>
      <c r="P360" s="483"/>
    </row>
    <row r="361" spans="1:16">
      <c r="A361" s="477" t="s">
        <v>58</v>
      </c>
      <c r="B361" s="21" t="s">
        <v>508</v>
      </c>
      <c r="C361" s="185" t="s">
        <v>265</v>
      </c>
      <c r="D361" s="21" t="s">
        <v>68</v>
      </c>
      <c r="E361" s="467" t="s">
        <v>1537</v>
      </c>
      <c r="F361" s="21" t="s">
        <v>376</v>
      </c>
      <c r="G361" s="188" t="s">
        <v>249</v>
      </c>
      <c r="H361" s="429">
        <v>20000000</v>
      </c>
      <c r="I361" s="430">
        <v>20000000</v>
      </c>
      <c r="J361" s="431">
        <v>0</v>
      </c>
      <c r="P361" s="483"/>
    </row>
    <row r="362" spans="1:16">
      <c r="A362" s="477" t="s">
        <v>58</v>
      </c>
      <c r="B362" s="21" t="s">
        <v>546</v>
      </c>
      <c r="C362" s="185" t="s">
        <v>1049</v>
      </c>
      <c r="D362" s="21" t="s">
        <v>68</v>
      </c>
      <c r="E362" s="467" t="s">
        <v>1537</v>
      </c>
      <c r="F362" s="21" t="s">
        <v>376</v>
      </c>
      <c r="G362" s="188" t="s">
        <v>249</v>
      </c>
      <c r="H362" s="429">
        <v>40000000</v>
      </c>
      <c r="I362" s="430">
        <v>57000000</v>
      </c>
      <c r="J362" s="431">
        <v>0</v>
      </c>
      <c r="P362" s="483"/>
    </row>
    <row r="363" spans="1:16">
      <c r="A363" s="477" t="s">
        <v>58</v>
      </c>
      <c r="B363" s="21" t="s">
        <v>254</v>
      </c>
      <c r="C363" s="185" t="s">
        <v>825</v>
      </c>
      <c r="D363" s="21" t="s">
        <v>68</v>
      </c>
      <c r="E363" s="467" t="s">
        <v>1537</v>
      </c>
      <c r="F363" s="21" t="s">
        <v>376</v>
      </c>
      <c r="G363" s="188" t="s">
        <v>249</v>
      </c>
      <c r="H363" s="429">
        <v>10000000</v>
      </c>
      <c r="I363" s="430">
        <v>10000000</v>
      </c>
      <c r="J363" s="431">
        <v>0</v>
      </c>
      <c r="P363" s="483"/>
    </row>
    <row r="364" spans="1:16" s="196" customFormat="1">
      <c r="A364" s="477" t="s">
        <v>58</v>
      </c>
      <c r="B364" s="21" t="s">
        <v>519</v>
      </c>
      <c r="C364" s="185" t="s">
        <v>173</v>
      </c>
      <c r="D364" s="21" t="s">
        <v>68</v>
      </c>
      <c r="E364" s="467" t="s">
        <v>1537</v>
      </c>
      <c r="F364" s="21" t="s">
        <v>376</v>
      </c>
      <c r="G364" s="188" t="s">
        <v>249</v>
      </c>
      <c r="H364" s="429">
        <v>2000000</v>
      </c>
      <c r="I364" s="430">
        <v>2000000</v>
      </c>
      <c r="J364" s="431">
        <v>0</v>
      </c>
      <c r="K364" s="449"/>
      <c r="L364" s="185"/>
      <c r="M364" s="185"/>
      <c r="N364" s="185"/>
      <c r="P364" s="483"/>
    </row>
    <row r="365" spans="1:16">
      <c r="A365" s="477" t="s">
        <v>58</v>
      </c>
      <c r="B365" s="21" t="s">
        <v>527</v>
      </c>
      <c r="C365" s="185" t="s">
        <v>175</v>
      </c>
      <c r="D365" s="21" t="s">
        <v>68</v>
      </c>
      <c r="E365" s="467" t="s">
        <v>1537</v>
      </c>
      <c r="F365" s="21" t="s">
        <v>376</v>
      </c>
      <c r="G365" s="188" t="s">
        <v>249</v>
      </c>
      <c r="H365" s="429">
        <v>40000000</v>
      </c>
      <c r="I365" s="430">
        <v>50000000</v>
      </c>
      <c r="J365" s="431">
        <v>0</v>
      </c>
      <c r="P365" s="483"/>
    </row>
    <row r="366" spans="1:16">
      <c r="A366" s="477" t="s">
        <v>58</v>
      </c>
      <c r="B366" s="21" t="s">
        <v>240</v>
      </c>
      <c r="C366" s="193" t="s">
        <v>26</v>
      </c>
      <c r="D366" s="21" t="s">
        <v>240</v>
      </c>
      <c r="E366" s="187"/>
      <c r="F366" s="21" t="s">
        <v>240</v>
      </c>
      <c r="G366" s="188" t="s">
        <v>240</v>
      </c>
      <c r="H366" s="432">
        <f>SUM(H357:H365)</f>
        <v>1087000000</v>
      </c>
      <c r="I366" s="433">
        <f>SUM(I357:I365)</f>
        <v>297000000</v>
      </c>
      <c r="J366" s="434">
        <f>SUM(J357:J365)</f>
        <v>9917500</v>
      </c>
      <c r="K366" s="479"/>
      <c r="P366" s="483"/>
    </row>
    <row r="367" spans="1:16">
      <c r="A367" s="476" t="s">
        <v>66</v>
      </c>
      <c r="B367" s="21" t="s">
        <v>240</v>
      </c>
      <c r="C367" s="194" t="s">
        <v>67</v>
      </c>
      <c r="D367" s="21" t="s">
        <v>240</v>
      </c>
      <c r="E367" s="187"/>
      <c r="F367" s="21" t="s">
        <v>240</v>
      </c>
      <c r="G367" s="188" t="s">
        <v>240</v>
      </c>
      <c r="P367" s="483"/>
    </row>
    <row r="368" spans="1:16">
      <c r="A368" s="477" t="s">
        <v>66</v>
      </c>
      <c r="B368" s="21" t="s">
        <v>364</v>
      </c>
      <c r="C368" s="185" t="s">
        <v>566</v>
      </c>
      <c r="D368" s="21" t="s">
        <v>68</v>
      </c>
      <c r="E368" s="467" t="s">
        <v>1537</v>
      </c>
      <c r="F368" s="21" t="s">
        <v>27</v>
      </c>
      <c r="G368" s="188" t="s">
        <v>249</v>
      </c>
      <c r="H368" s="429">
        <v>30000000</v>
      </c>
      <c r="I368" s="430">
        <v>70000000</v>
      </c>
      <c r="J368" s="431">
        <v>21342100</v>
      </c>
      <c r="P368" s="483"/>
    </row>
    <row r="369" spans="1:16">
      <c r="A369" s="477" t="s">
        <v>66</v>
      </c>
      <c r="B369" s="21" t="s">
        <v>510</v>
      </c>
      <c r="C369" s="185" t="s">
        <v>574</v>
      </c>
      <c r="D369" s="21" t="s">
        <v>68</v>
      </c>
      <c r="E369" s="467" t="s">
        <v>1537</v>
      </c>
      <c r="F369" s="21" t="s">
        <v>27</v>
      </c>
      <c r="G369" s="188" t="s">
        <v>249</v>
      </c>
      <c r="H369" s="429">
        <v>6000000</v>
      </c>
      <c r="I369" s="430">
        <v>5000000</v>
      </c>
      <c r="J369" s="431">
        <v>0</v>
      </c>
      <c r="P369" s="483"/>
    </row>
    <row r="370" spans="1:16">
      <c r="A370" s="477" t="s">
        <v>66</v>
      </c>
      <c r="B370" s="21" t="s">
        <v>508</v>
      </c>
      <c r="C370" s="185" t="s">
        <v>265</v>
      </c>
      <c r="D370" s="21" t="s">
        <v>68</v>
      </c>
      <c r="E370" s="467" t="s">
        <v>1537</v>
      </c>
      <c r="F370" s="21" t="s">
        <v>27</v>
      </c>
      <c r="G370" s="188" t="s">
        <v>249</v>
      </c>
      <c r="H370" s="429">
        <v>80000000</v>
      </c>
      <c r="I370" s="430">
        <v>80000000</v>
      </c>
      <c r="J370" s="431">
        <v>69593500</v>
      </c>
      <c r="P370" s="483"/>
    </row>
    <row r="371" spans="1:16">
      <c r="A371" s="477" t="s">
        <v>66</v>
      </c>
      <c r="B371" s="21" t="s">
        <v>253</v>
      </c>
      <c r="C371" s="185" t="s">
        <v>540</v>
      </c>
      <c r="D371" s="21" t="s">
        <v>68</v>
      </c>
      <c r="E371" s="467" t="s">
        <v>1537</v>
      </c>
      <c r="F371" s="21" t="s">
        <v>27</v>
      </c>
      <c r="G371" s="188" t="s">
        <v>249</v>
      </c>
      <c r="H371" s="429">
        <v>20000000</v>
      </c>
      <c r="I371" s="430">
        <v>18000000</v>
      </c>
      <c r="J371" s="431">
        <v>13911500</v>
      </c>
      <c r="P371" s="483"/>
    </row>
    <row r="372" spans="1:16">
      <c r="A372" s="477" t="s">
        <v>66</v>
      </c>
      <c r="B372" s="21" t="s">
        <v>546</v>
      </c>
      <c r="C372" s="185" t="s">
        <v>1049</v>
      </c>
      <c r="D372" s="21" t="s">
        <v>68</v>
      </c>
      <c r="E372" s="467" t="s">
        <v>1537</v>
      </c>
      <c r="F372" s="21" t="s">
        <v>27</v>
      </c>
      <c r="G372" s="188" t="s">
        <v>249</v>
      </c>
      <c r="H372" s="429">
        <v>20000000</v>
      </c>
      <c r="I372" s="430">
        <v>25000000</v>
      </c>
      <c r="J372" s="431">
        <v>17600000</v>
      </c>
      <c r="P372" s="483"/>
    </row>
    <row r="373" spans="1:16">
      <c r="A373" s="477" t="s">
        <v>66</v>
      </c>
      <c r="B373" s="21" t="s">
        <v>387</v>
      </c>
      <c r="C373" s="185" t="s">
        <v>552</v>
      </c>
      <c r="D373" s="21" t="s">
        <v>68</v>
      </c>
      <c r="E373" s="467" t="s">
        <v>1537</v>
      </c>
      <c r="F373" s="21" t="s">
        <v>27</v>
      </c>
      <c r="G373" s="188" t="s">
        <v>249</v>
      </c>
      <c r="H373" s="429">
        <v>15000000</v>
      </c>
      <c r="I373" s="430">
        <v>15000000</v>
      </c>
      <c r="J373" s="431">
        <v>8130000</v>
      </c>
      <c r="P373" s="483"/>
    </row>
    <row r="374" spans="1:16">
      <c r="A374" s="477" t="s">
        <v>66</v>
      </c>
      <c r="B374" s="21" t="s">
        <v>579</v>
      </c>
      <c r="C374" s="185" t="s">
        <v>255</v>
      </c>
      <c r="D374" s="21" t="s">
        <v>68</v>
      </c>
      <c r="E374" s="467" t="s">
        <v>1537</v>
      </c>
      <c r="F374" s="21" t="s">
        <v>27</v>
      </c>
      <c r="G374" s="188" t="s">
        <v>249</v>
      </c>
      <c r="H374" s="429">
        <v>3000000</v>
      </c>
      <c r="I374" s="430">
        <v>0</v>
      </c>
      <c r="J374" s="431">
        <v>0</v>
      </c>
      <c r="P374" s="483"/>
    </row>
    <row r="375" spans="1:16">
      <c r="A375" s="477" t="s">
        <v>66</v>
      </c>
      <c r="B375" s="21" t="s">
        <v>259</v>
      </c>
      <c r="C375" s="185" t="s">
        <v>260</v>
      </c>
      <c r="D375" s="21" t="s">
        <v>68</v>
      </c>
      <c r="E375" s="467" t="s">
        <v>1537</v>
      </c>
      <c r="F375" s="21" t="s">
        <v>27</v>
      </c>
      <c r="G375" s="188" t="s">
        <v>249</v>
      </c>
      <c r="H375" s="429">
        <v>3000000</v>
      </c>
      <c r="I375" s="430">
        <v>0</v>
      </c>
      <c r="J375" s="431">
        <v>0</v>
      </c>
      <c r="P375" s="483"/>
    </row>
    <row r="376" spans="1:16">
      <c r="A376" s="477" t="s">
        <v>66</v>
      </c>
      <c r="B376" s="21" t="s">
        <v>169</v>
      </c>
      <c r="C376" s="185" t="s">
        <v>388</v>
      </c>
      <c r="D376" s="21" t="s">
        <v>68</v>
      </c>
      <c r="E376" s="467" t="s">
        <v>1537</v>
      </c>
      <c r="F376" s="21" t="s">
        <v>27</v>
      </c>
      <c r="G376" s="188" t="s">
        <v>249</v>
      </c>
      <c r="H376" s="429">
        <v>1000000</v>
      </c>
      <c r="I376" s="430">
        <v>0</v>
      </c>
      <c r="J376" s="431">
        <v>0</v>
      </c>
      <c r="P376" s="483"/>
    </row>
    <row r="377" spans="1:16">
      <c r="A377" s="477" t="s">
        <v>66</v>
      </c>
      <c r="B377" s="21" t="s">
        <v>261</v>
      </c>
      <c r="C377" s="185" t="s">
        <v>572</v>
      </c>
      <c r="D377" s="21" t="s">
        <v>68</v>
      </c>
      <c r="E377" s="467" t="s">
        <v>1537</v>
      </c>
      <c r="F377" s="21" t="s">
        <v>27</v>
      </c>
      <c r="G377" s="188" t="s">
        <v>249</v>
      </c>
      <c r="H377" s="429">
        <v>1000000</v>
      </c>
      <c r="I377" s="430">
        <v>0</v>
      </c>
      <c r="J377" s="431">
        <v>0</v>
      </c>
      <c r="P377" s="483"/>
    </row>
    <row r="378" spans="1:16">
      <c r="A378" s="477" t="s">
        <v>66</v>
      </c>
      <c r="B378" s="21" t="s">
        <v>262</v>
      </c>
      <c r="C378" s="200" t="s">
        <v>842</v>
      </c>
      <c r="D378" s="21" t="s">
        <v>68</v>
      </c>
      <c r="E378" s="467" t="s">
        <v>1537</v>
      </c>
      <c r="F378" s="21" t="s">
        <v>27</v>
      </c>
      <c r="G378" s="188" t="s">
        <v>249</v>
      </c>
      <c r="H378" s="429">
        <v>1000000</v>
      </c>
      <c r="I378" s="430">
        <v>0</v>
      </c>
      <c r="J378" s="431">
        <v>0</v>
      </c>
      <c r="P378" s="483"/>
    </row>
    <row r="379" spans="1:16">
      <c r="A379" s="477" t="s">
        <v>66</v>
      </c>
      <c r="B379" s="21" t="s">
        <v>517</v>
      </c>
      <c r="C379" s="185" t="s">
        <v>174</v>
      </c>
      <c r="D379" s="21" t="s">
        <v>68</v>
      </c>
      <c r="E379" s="467" t="s">
        <v>1537</v>
      </c>
      <c r="F379" s="21" t="s">
        <v>27</v>
      </c>
      <c r="G379" s="188" t="s">
        <v>249</v>
      </c>
      <c r="H379" s="429">
        <v>2000000</v>
      </c>
      <c r="I379" s="430">
        <v>7000000</v>
      </c>
      <c r="J379" s="431">
        <v>0</v>
      </c>
      <c r="P379" s="483"/>
    </row>
    <row r="380" spans="1:16">
      <c r="A380" s="477" t="s">
        <v>66</v>
      </c>
      <c r="B380" s="21" t="s">
        <v>240</v>
      </c>
      <c r="C380" s="193" t="s">
        <v>26</v>
      </c>
      <c r="D380" s="21" t="s">
        <v>240</v>
      </c>
      <c r="E380" s="187"/>
      <c r="F380" s="21" t="s">
        <v>240</v>
      </c>
      <c r="G380" s="188" t="s">
        <v>240</v>
      </c>
      <c r="H380" s="432">
        <f>SUM(H368:H379)</f>
        <v>182000000</v>
      </c>
      <c r="I380" s="433">
        <f>SUM(I368:I379)</f>
        <v>220000000</v>
      </c>
      <c r="J380" s="434">
        <f>SUM(J368:J379)</f>
        <v>130577100</v>
      </c>
      <c r="K380" s="479"/>
      <c r="P380" s="483"/>
    </row>
    <row r="381" spans="1:16">
      <c r="A381" s="476" t="s">
        <v>71</v>
      </c>
      <c r="B381" s="21" t="s">
        <v>240</v>
      </c>
      <c r="C381" s="194" t="s">
        <v>1059</v>
      </c>
      <c r="D381" s="21" t="s">
        <v>240</v>
      </c>
      <c r="E381" s="187"/>
      <c r="F381" s="21" t="s">
        <v>240</v>
      </c>
      <c r="G381" s="188" t="s">
        <v>240</v>
      </c>
      <c r="H381" s="432"/>
      <c r="I381" s="433"/>
      <c r="J381" s="434"/>
      <c r="K381" s="479"/>
      <c r="P381" s="483"/>
    </row>
    <row r="382" spans="1:16">
      <c r="A382" s="476" t="s">
        <v>71</v>
      </c>
      <c r="B382" s="21" t="s">
        <v>364</v>
      </c>
      <c r="C382" s="185" t="s">
        <v>566</v>
      </c>
      <c r="D382" s="21" t="s">
        <v>1535</v>
      </c>
      <c r="E382" s="467" t="s">
        <v>1537</v>
      </c>
      <c r="F382" s="21" t="s">
        <v>27</v>
      </c>
      <c r="G382" s="188" t="s">
        <v>249</v>
      </c>
      <c r="H382" s="429">
        <v>60500000</v>
      </c>
      <c r="I382" s="430">
        <v>80000000</v>
      </c>
      <c r="J382" s="431">
        <v>69695960</v>
      </c>
      <c r="K382" s="479"/>
      <c r="P382" s="483"/>
    </row>
    <row r="383" spans="1:16">
      <c r="A383" s="476" t="s">
        <v>71</v>
      </c>
      <c r="B383" s="21" t="s">
        <v>508</v>
      </c>
      <c r="C383" s="185" t="s">
        <v>265</v>
      </c>
      <c r="D383" s="21" t="s">
        <v>1535</v>
      </c>
      <c r="E383" s="467" t="s">
        <v>1537</v>
      </c>
      <c r="F383" s="21" t="s">
        <v>27</v>
      </c>
      <c r="G383" s="188" t="s">
        <v>249</v>
      </c>
      <c r="H383" s="429">
        <v>20000000</v>
      </c>
      <c r="I383" s="430">
        <v>20000000</v>
      </c>
      <c r="J383" s="431">
        <v>13500000</v>
      </c>
      <c r="K383" s="479"/>
      <c r="P383" s="483"/>
    </row>
    <row r="384" spans="1:16">
      <c r="A384" s="476" t="s">
        <v>71</v>
      </c>
      <c r="B384" s="21" t="s">
        <v>565</v>
      </c>
      <c r="C384" s="185" t="s">
        <v>828</v>
      </c>
      <c r="D384" s="21" t="s">
        <v>1535</v>
      </c>
      <c r="E384" s="467" t="s">
        <v>1537</v>
      </c>
      <c r="F384" s="21" t="s">
        <v>27</v>
      </c>
      <c r="G384" s="188" t="s">
        <v>249</v>
      </c>
      <c r="H384" s="429">
        <v>10000000</v>
      </c>
      <c r="I384" s="430">
        <v>20000000</v>
      </c>
      <c r="K384" s="479"/>
      <c r="P384" s="483"/>
    </row>
    <row r="385" spans="1:16">
      <c r="A385" s="476" t="s">
        <v>71</v>
      </c>
      <c r="B385" s="21" t="s">
        <v>224</v>
      </c>
      <c r="C385" s="185" t="s">
        <v>1558</v>
      </c>
      <c r="D385" s="21" t="s">
        <v>1535</v>
      </c>
      <c r="E385" s="467" t="s">
        <v>1537</v>
      </c>
      <c r="F385" s="21" t="s">
        <v>27</v>
      </c>
      <c r="G385" s="188" t="s">
        <v>249</v>
      </c>
      <c r="H385" s="442">
        <v>0</v>
      </c>
      <c r="I385" s="430">
        <v>20000000</v>
      </c>
      <c r="P385" s="483"/>
    </row>
    <row r="386" spans="1:16">
      <c r="A386" s="476" t="s">
        <v>71</v>
      </c>
      <c r="B386" s="21" t="s">
        <v>253</v>
      </c>
      <c r="C386" s="185" t="s">
        <v>540</v>
      </c>
      <c r="D386" s="21" t="s">
        <v>1535</v>
      </c>
      <c r="E386" s="467" t="s">
        <v>1537</v>
      </c>
      <c r="F386" s="21" t="s">
        <v>27</v>
      </c>
      <c r="G386" s="188" t="s">
        <v>249</v>
      </c>
      <c r="H386" s="429">
        <v>20000000</v>
      </c>
      <c r="I386" s="430">
        <v>30000000</v>
      </c>
      <c r="K386" s="479"/>
      <c r="P386" s="483"/>
    </row>
    <row r="387" spans="1:16">
      <c r="A387" s="476" t="s">
        <v>71</v>
      </c>
      <c r="B387" s="21" t="s">
        <v>546</v>
      </c>
      <c r="C387" s="185" t="s">
        <v>1049</v>
      </c>
      <c r="D387" s="21" t="s">
        <v>1535</v>
      </c>
      <c r="E387" s="467" t="s">
        <v>1537</v>
      </c>
      <c r="F387" s="21" t="s">
        <v>27</v>
      </c>
      <c r="G387" s="188" t="s">
        <v>249</v>
      </c>
      <c r="H387" s="429">
        <v>40000000</v>
      </c>
      <c r="I387" s="430">
        <v>60000000</v>
      </c>
      <c r="J387" s="431">
        <v>10561000</v>
      </c>
      <c r="K387" s="479"/>
      <c r="P387" s="483"/>
    </row>
    <row r="388" spans="1:16">
      <c r="A388" s="476" t="s">
        <v>71</v>
      </c>
      <c r="B388" s="21" t="s">
        <v>579</v>
      </c>
      <c r="C388" s="185" t="s">
        <v>255</v>
      </c>
      <c r="D388" s="21" t="s">
        <v>1535</v>
      </c>
      <c r="E388" s="467" t="s">
        <v>1537</v>
      </c>
      <c r="F388" s="21" t="s">
        <v>27</v>
      </c>
      <c r="G388" s="188" t="s">
        <v>249</v>
      </c>
      <c r="H388" s="429">
        <v>2000000</v>
      </c>
      <c r="I388" s="430">
        <v>20000000</v>
      </c>
      <c r="K388" s="479"/>
      <c r="P388" s="483"/>
    </row>
    <row r="389" spans="1:16">
      <c r="A389" s="476" t="s">
        <v>71</v>
      </c>
      <c r="B389" s="21" t="s">
        <v>224</v>
      </c>
      <c r="C389" s="185" t="s">
        <v>1558</v>
      </c>
      <c r="D389" s="21" t="s">
        <v>1535</v>
      </c>
      <c r="E389" s="467" t="s">
        <v>1537</v>
      </c>
      <c r="F389" s="21" t="s">
        <v>27</v>
      </c>
      <c r="G389" s="188" t="s">
        <v>249</v>
      </c>
      <c r="H389" s="429">
        <v>50000000</v>
      </c>
      <c r="I389" s="430">
        <v>60000000</v>
      </c>
      <c r="K389" s="449" t="s">
        <v>812</v>
      </c>
      <c r="P389" s="483"/>
    </row>
    <row r="390" spans="1:16">
      <c r="A390" s="476" t="s">
        <v>71</v>
      </c>
      <c r="B390" s="21" t="s">
        <v>169</v>
      </c>
      <c r="C390" s="185" t="s">
        <v>388</v>
      </c>
      <c r="D390" s="21" t="s">
        <v>1535</v>
      </c>
      <c r="E390" s="467" t="s">
        <v>1537</v>
      </c>
      <c r="F390" s="21" t="s">
        <v>27</v>
      </c>
      <c r="G390" s="188" t="s">
        <v>249</v>
      </c>
      <c r="H390" s="429">
        <v>750000</v>
      </c>
      <c r="I390" s="430">
        <v>3000000</v>
      </c>
      <c r="K390" s="479"/>
      <c r="P390" s="483"/>
    </row>
    <row r="391" spans="1:16">
      <c r="A391" s="476" t="s">
        <v>71</v>
      </c>
      <c r="B391" s="21" t="s">
        <v>261</v>
      </c>
      <c r="C391" s="185" t="s">
        <v>572</v>
      </c>
      <c r="D391" s="21" t="s">
        <v>1535</v>
      </c>
      <c r="E391" s="467" t="s">
        <v>1537</v>
      </c>
      <c r="F391" s="21" t="s">
        <v>27</v>
      </c>
      <c r="G391" s="188" t="s">
        <v>249</v>
      </c>
      <c r="H391" s="429">
        <v>150000</v>
      </c>
      <c r="I391" s="430">
        <v>2000000</v>
      </c>
      <c r="K391" s="479"/>
      <c r="P391" s="483"/>
    </row>
    <row r="392" spans="1:16">
      <c r="A392" s="476" t="s">
        <v>71</v>
      </c>
      <c r="B392" s="21" t="s">
        <v>379</v>
      </c>
      <c r="C392" s="185" t="s">
        <v>826</v>
      </c>
      <c r="D392" s="21" t="s">
        <v>1535</v>
      </c>
      <c r="E392" s="467" t="s">
        <v>1537</v>
      </c>
      <c r="F392" s="21" t="s">
        <v>27</v>
      </c>
      <c r="G392" s="188" t="s">
        <v>249</v>
      </c>
      <c r="H392" s="429">
        <v>100000</v>
      </c>
      <c r="K392" s="479"/>
      <c r="P392" s="483"/>
    </row>
    <row r="393" spans="1:16">
      <c r="A393" s="476" t="s">
        <v>71</v>
      </c>
      <c r="B393" s="21" t="s">
        <v>811</v>
      </c>
      <c r="C393" s="185" t="s">
        <v>793</v>
      </c>
      <c r="D393" s="21" t="s">
        <v>1535</v>
      </c>
      <c r="E393" s="467" t="s">
        <v>1537</v>
      </c>
      <c r="F393" s="21" t="s">
        <v>27</v>
      </c>
      <c r="G393" s="188" t="s">
        <v>249</v>
      </c>
      <c r="H393" s="429">
        <v>100000</v>
      </c>
      <c r="K393" s="479"/>
      <c r="P393" s="483"/>
    </row>
    <row r="394" spans="1:16">
      <c r="A394" s="476" t="s">
        <v>71</v>
      </c>
      <c r="B394" s="21" t="s">
        <v>382</v>
      </c>
      <c r="C394" s="185" t="s">
        <v>1052</v>
      </c>
      <c r="D394" s="21" t="s">
        <v>1535</v>
      </c>
      <c r="E394" s="467" t="s">
        <v>1537</v>
      </c>
      <c r="F394" s="21" t="s">
        <v>27</v>
      </c>
      <c r="G394" s="188" t="s">
        <v>249</v>
      </c>
      <c r="H394" s="429">
        <v>400000</v>
      </c>
      <c r="K394" s="479"/>
      <c r="P394" s="483"/>
    </row>
    <row r="395" spans="1:16">
      <c r="A395" s="476" t="s">
        <v>71</v>
      </c>
      <c r="B395" s="21" t="s">
        <v>220</v>
      </c>
      <c r="C395" s="185" t="s">
        <v>233</v>
      </c>
      <c r="D395" s="21" t="s">
        <v>1535</v>
      </c>
      <c r="E395" s="467" t="s">
        <v>1537</v>
      </c>
      <c r="F395" s="21" t="s">
        <v>27</v>
      </c>
      <c r="G395" s="188" t="s">
        <v>249</v>
      </c>
      <c r="H395" s="429">
        <v>850000</v>
      </c>
      <c r="P395" s="483"/>
    </row>
    <row r="396" spans="1:16">
      <c r="A396" s="476" t="s">
        <v>71</v>
      </c>
      <c r="B396" s="21" t="s">
        <v>221</v>
      </c>
      <c r="C396" s="185" t="s">
        <v>234</v>
      </c>
      <c r="D396" s="21" t="s">
        <v>1535</v>
      </c>
      <c r="E396" s="467" t="s">
        <v>1537</v>
      </c>
      <c r="F396" s="21" t="s">
        <v>27</v>
      </c>
      <c r="G396" s="188" t="s">
        <v>249</v>
      </c>
      <c r="H396" s="429">
        <v>590000</v>
      </c>
      <c r="P396" s="483"/>
    </row>
    <row r="397" spans="1:16">
      <c r="A397" s="476" t="s">
        <v>71</v>
      </c>
      <c r="B397" s="21" t="s">
        <v>222</v>
      </c>
      <c r="C397" s="185" t="s">
        <v>813</v>
      </c>
      <c r="D397" s="21" t="s">
        <v>1535</v>
      </c>
      <c r="E397" s="467" t="s">
        <v>1537</v>
      </c>
      <c r="F397" s="21" t="s">
        <v>27</v>
      </c>
      <c r="G397" s="188" t="s">
        <v>249</v>
      </c>
      <c r="H397" s="429">
        <v>560000</v>
      </c>
      <c r="P397" s="483"/>
    </row>
    <row r="398" spans="1:16">
      <c r="A398" s="476" t="s">
        <v>71</v>
      </c>
      <c r="B398" s="21" t="s">
        <v>527</v>
      </c>
      <c r="C398" s="185" t="s">
        <v>175</v>
      </c>
      <c r="D398" s="21" t="s">
        <v>1535</v>
      </c>
      <c r="E398" s="467" t="s">
        <v>1537</v>
      </c>
      <c r="F398" s="21" t="s">
        <v>27</v>
      </c>
      <c r="G398" s="188" t="s">
        <v>249</v>
      </c>
      <c r="H398" s="429">
        <v>50000000</v>
      </c>
      <c r="I398" s="430">
        <v>130000000</v>
      </c>
      <c r="J398" s="431">
        <v>13993000</v>
      </c>
      <c r="P398" s="483"/>
    </row>
    <row r="399" spans="1:16">
      <c r="A399" s="476" t="s">
        <v>71</v>
      </c>
      <c r="B399" s="21" t="s">
        <v>240</v>
      </c>
      <c r="C399" s="193" t="s">
        <v>26</v>
      </c>
      <c r="D399" s="23" t="s">
        <v>240</v>
      </c>
      <c r="E399" s="197"/>
      <c r="F399" s="23" t="s">
        <v>240</v>
      </c>
      <c r="G399" s="198" t="s">
        <v>240</v>
      </c>
      <c r="H399" s="432">
        <f>SUM(H382:H398)</f>
        <v>256000000</v>
      </c>
      <c r="I399" s="433">
        <f>SUM(I382:I398)</f>
        <v>445000000</v>
      </c>
      <c r="J399" s="434">
        <f>SUM(J382:J398)</f>
        <v>107749960</v>
      </c>
      <c r="K399" s="479"/>
      <c r="P399" s="483"/>
    </row>
    <row r="400" spans="1:16">
      <c r="A400" s="477" t="s">
        <v>42</v>
      </c>
      <c r="B400" s="21" t="s">
        <v>240</v>
      </c>
      <c r="C400" s="29" t="s">
        <v>1438</v>
      </c>
      <c r="D400" s="21" t="s">
        <v>240</v>
      </c>
      <c r="E400" s="187"/>
      <c r="F400" s="21" t="s">
        <v>240</v>
      </c>
      <c r="G400" s="188" t="s">
        <v>240</v>
      </c>
      <c r="P400" s="483"/>
    </row>
    <row r="401" spans="1:16" s="196" customFormat="1">
      <c r="A401" s="477" t="s">
        <v>42</v>
      </c>
      <c r="B401" s="21" t="s">
        <v>267</v>
      </c>
      <c r="C401" s="185" t="s">
        <v>252</v>
      </c>
      <c r="D401" s="21" t="s">
        <v>43</v>
      </c>
      <c r="E401" s="467" t="s">
        <v>1537</v>
      </c>
      <c r="F401" s="21" t="s">
        <v>27</v>
      </c>
      <c r="G401" s="188" t="s">
        <v>249</v>
      </c>
      <c r="H401" s="429">
        <v>22000000</v>
      </c>
      <c r="I401" s="430">
        <v>0</v>
      </c>
      <c r="J401" s="430">
        <v>0</v>
      </c>
      <c r="K401" s="449"/>
      <c r="L401" s="185"/>
      <c r="M401" s="185"/>
      <c r="N401" s="185"/>
      <c r="P401" s="483"/>
    </row>
    <row r="402" spans="1:16">
      <c r="A402" s="477" t="s">
        <v>42</v>
      </c>
      <c r="B402" s="21" t="s">
        <v>226</v>
      </c>
      <c r="C402" s="185" t="s">
        <v>737</v>
      </c>
      <c r="D402" s="21" t="s">
        <v>43</v>
      </c>
      <c r="E402" s="467" t="s">
        <v>1537</v>
      </c>
      <c r="F402" s="21" t="s">
        <v>27</v>
      </c>
      <c r="G402" s="188" t="s">
        <v>249</v>
      </c>
      <c r="H402" s="429">
        <v>55000000</v>
      </c>
      <c r="I402" s="430">
        <v>0</v>
      </c>
      <c r="J402" s="430">
        <v>0</v>
      </c>
      <c r="P402" s="483"/>
    </row>
    <row r="403" spans="1:16">
      <c r="A403" s="477" t="s">
        <v>42</v>
      </c>
      <c r="B403" s="21" t="s">
        <v>172</v>
      </c>
      <c r="C403" s="185" t="s">
        <v>247</v>
      </c>
      <c r="D403" s="21" t="s">
        <v>43</v>
      </c>
      <c r="E403" s="467" t="s">
        <v>1537</v>
      </c>
      <c r="F403" s="21" t="s">
        <v>27</v>
      </c>
      <c r="G403" s="188" t="s">
        <v>249</v>
      </c>
      <c r="H403" s="429">
        <v>20000000</v>
      </c>
      <c r="I403" s="430">
        <v>0</v>
      </c>
      <c r="J403" s="430">
        <v>0</v>
      </c>
      <c r="P403" s="483"/>
    </row>
    <row r="404" spans="1:16">
      <c r="A404" s="477" t="s">
        <v>42</v>
      </c>
      <c r="B404" s="21" t="s">
        <v>169</v>
      </c>
      <c r="C404" s="185" t="s">
        <v>388</v>
      </c>
      <c r="D404" s="21" t="s">
        <v>43</v>
      </c>
      <c r="E404" s="467" t="s">
        <v>1537</v>
      </c>
      <c r="F404" s="21" t="s">
        <v>27</v>
      </c>
      <c r="G404" s="188" t="s">
        <v>249</v>
      </c>
      <c r="H404" s="429">
        <v>3000000</v>
      </c>
      <c r="I404" s="430">
        <v>0</v>
      </c>
      <c r="J404" s="430">
        <v>0</v>
      </c>
      <c r="P404" s="483"/>
    </row>
    <row r="405" spans="1:16">
      <c r="A405" s="477" t="s">
        <v>42</v>
      </c>
      <c r="B405" s="21" t="s">
        <v>517</v>
      </c>
      <c r="C405" s="185" t="s">
        <v>174</v>
      </c>
      <c r="D405" s="21" t="s">
        <v>43</v>
      </c>
      <c r="E405" s="467" t="s">
        <v>1537</v>
      </c>
      <c r="F405" s="21" t="s">
        <v>27</v>
      </c>
      <c r="G405" s="188" t="s">
        <v>249</v>
      </c>
      <c r="H405" s="429">
        <v>3000000</v>
      </c>
      <c r="I405" s="430">
        <v>0</v>
      </c>
      <c r="J405" s="430">
        <v>0</v>
      </c>
      <c r="P405" s="483"/>
    </row>
    <row r="406" spans="1:16">
      <c r="A406" s="477" t="s">
        <v>42</v>
      </c>
      <c r="B406" s="21" t="s">
        <v>240</v>
      </c>
      <c r="C406" s="193" t="s">
        <v>26</v>
      </c>
      <c r="D406" s="21" t="s">
        <v>240</v>
      </c>
      <c r="E406" s="187"/>
      <c r="F406" s="21" t="s">
        <v>240</v>
      </c>
      <c r="G406" s="188" t="s">
        <v>240</v>
      </c>
      <c r="H406" s="432">
        <f>SUM(H401:H405)</f>
        <v>103000000</v>
      </c>
      <c r="I406" s="432">
        <f>SUM(I401:I405)</f>
        <v>0</v>
      </c>
      <c r="J406" s="432">
        <f>SUM(J401:J405)</f>
        <v>0</v>
      </c>
      <c r="P406" s="483"/>
    </row>
    <row r="407" spans="1:16">
      <c r="A407" s="476" t="s">
        <v>657</v>
      </c>
      <c r="B407" s="21" t="s">
        <v>240</v>
      </c>
      <c r="C407" s="194" t="s">
        <v>44</v>
      </c>
      <c r="D407" s="21" t="s">
        <v>240</v>
      </c>
      <c r="E407" s="187"/>
      <c r="F407" s="21" t="s">
        <v>240</v>
      </c>
      <c r="G407" s="188" t="s">
        <v>240</v>
      </c>
      <c r="H407" s="432"/>
      <c r="I407" s="433"/>
      <c r="J407" s="434"/>
      <c r="P407" s="483"/>
    </row>
    <row r="408" spans="1:16" ht="38.25">
      <c r="A408" s="476" t="s">
        <v>657</v>
      </c>
      <c r="B408" s="21" t="s">
        <v>226</v>
      </c>
      <c r="C408" s="185" t="s">
        <v>737</v>
      </c>
      <c r="D408" s="21" t="s">
        <v>43</v>
      </c>
      <c r="E408" s="467" t="s">
        <v>1537</v>
      </c>
      <c r="F408" s="21" t="s">
        <v>27</v>
      </c>
      <c r="G408" s="188" t="s">
        <v>249</v>
      </c>
      <c r="H408" s="429">
        <v>8000000000</v>
      </c>
      <c r="I408" s="430">
        <v>40000000</v>
      </c>
      <c r="J408" s="431">
        <v>6800000</v>
      </c>
      <c r="K408" s="319" t="s">
        <v>1500</v>
      </c>
      <c r="P408" s="483"/>
    </row>
    <row r="409" spans="1:16">
      <c r="A409" s="476" t="s">
        <v>657</v>
      </c>
      <c r="B409" s="21" t="s">
        <v>240</v>
      </c>
      <c r="C409" s="193" t="s">
        <v>26</v>
      </c>
      <c r="D409" s="21" t="s">
        <v>240</v>
      </c>
      <c r="E409" s="187"/>
      <c r="F409" s="21" t="s">
        <v>240</v>
      </c>
      <c r="G409" s="188" t="s">
        <v>240</v>
      </c>
      <c r="H409" s="432">
        <f>SUM(H408)</f>
        <v>8000000000</v>
      </c>
      <c r="I409" s="433">
        <f>I408</f>
        <v>40000000</v>
      </c>
      <c r="J409" s="434">
        <f>J408</f>
        <v>6800000</v>
      </c>
      <c r="P409" s="483"/>
    </row>
    <row r="410" spans="1:16">
      <c r="A410" s="476" t="s">
        <v>1443</v>
      </c>
      <c r="B410" s="21" t="s">
        <v>240</v>
      </c>
      <c r="C410" s="29" t="s">
        <v>1439</v>
      </c>
      <c r="D410" s="21" t="s">
        <v>240</v>
      </c>
      <c r="E410" s="187"/>
      <c r="F410" s="21" t="s">
        <v>240</v>
      </c>
      <c r="G410" s="188" t="s">
        <v>240</v>
      </c>
      <c r="P410" s="483"/>
    </row>
    <row r="411" spans="1:16">
      <c r="A411" s="476" t="s">
        <v>1443</v>
      </c>
      <c r="B411" s="21" t="s">
        <v>267</v>
      </c>
      <c r="C411" s="185" t="s">
        <v>252</v>
      </c>
      <c r="D411" s="21" t="s">
        <v>43</v>
      </c>
      <c r="E411" s="467" t="s">
        <v>1537</v>
      </c>
      <c r="F411" s="21" t="s">
        <v>27</v>
      </c>
      <c r="G411" s="188" t="s">
        <v>249</v>
      </c>
      <c r="H411" s="429">
        <v>0</v>
      </c>
      <c r="I411" s="430">
        <v>40000000</v>
      </c>
      <c r="P411" s="483"/>
    </row>
    <row r="412" spans="1:16">
      <c r="A412" s="476" t="s">
        <v>1443</v>
      </c>
      <c r="B412" s="21" t="s">
        <v>226</v>
      </c>
      <c r="C412" s="185" t="s">
        <v>737</v>
      </c>
      <c r="D412" s="21" t="s">
        <v>43</v>
      </c>
      <c r="E412" s="467" t="s">
        <v>1537</v>
      </c>
      <c r="F412" s="21" t="s">
        <v>27</v>
      </c>
      <c r="G412" s="188" t="s">
        <v>249</v>
      </c>
      <c r="H412" s="429">
        <v>0</v>
      </c>
      <c r="I412" s="430">
        <v>140000000</v>
      </c>
      <c r="J412" s="431">
        <v>69611253</v>
      </c>
      <c r="P412" s="483"/>
    </row>
    <row r="413" spans="1:16">
      <c r="A413" s="476" t="s">
        <v>1443</v>
      </c>
      <c r="B413" s="21" t="s">
        <v>172</v>
      </c>
      <c r="C413" s="185" t="s">
        <v>247</v>
      </c>
      <c r="D413" s="21" t="s">
        <v>43</v>
      </c>
      <c r="E413" s="467" t="s">
        <v>1537</v>
      </c>
      <c r="F413" s="21" t="s">
        <v>27</v>
      </c>
      <c r="G413" s="188" t="s">
        <v>249</v>
      </c>
      <c r="H413" s="429">
        <v>0</v>
      </c>
      <c r="I413" s="430">
        <v>10000000</v>
      </c>
      <c r="P413" s="483"/>
    </row>
    <row r="414" spans="1:16">
      <c r="A414" s="476" t="s">
        <v>1443</v>
      </c>
      <c r="B414" s="21" t="s">
        <v>228</v>
      </c>
      <c r="C414" s="185" t="s">
        <v>499</v>
      </c>
      <c r="D414" s="21" t="s">
        <v>43</v>
      </c>
      <c r="E414" s="467" t="s">
        <v>1537</v>
      </c>
      <c r="F414" s="21" t="s">
        <v>27</v>
      </c>
      <c r="G414" s="188" t="s">
        <v>249</v>
      </c>
      <c r="H414" s="429">
        <v>200000000</v>
      </c>
      <c r="I414" s="430">
        <v>215000000</v>
      </c>
      <c r="J414" s="431">
        <v>83343750</v>
      </c>
      <c r="P414" s="483"/>
    </row>
    <row r="415" spans="1:16">
      <c r="A415" s="476" t="s">
        <v>1443</v>
      </c>
      <c r="B415" s="21" t="s">
        <v>509</v>
      </c>
      <c r="C415" s="185" t="s">
        <v>824</v>
      </c>
      <c r="D415" s="21" t="s">
        <v>43</v>
      </c>
      <c r="E415" s="467" t="s">
        <v>1537</v>
      </c>
      <c r="F415" s="21" t="s">
        <v>27</v>
      </c>
      <c r="G415" s="188" t="s">
        <v>249</v>
      </c>
      <c r="H415" s="429">
        <v>5000000</v>
      </c>
      <c r="I415" s="430">
        <v>25000000</v>
      </c>
      <c r="J415" s="431">
        <v>13158400</v>
      </c>
      <c r="P415" s="483"/>
    </row>
    <row r="416" spans="1:16">
      <c r="A416" s="476" t="s">
        <v>1443</v>
      </c>
      <c r="B416" s="21" t="s">
        <v>263</v>
      </c>
      <c r="C416" s="185" t="s">
        <v>511</v>
      </c>
      <c r="D416" s="21" t="s">
        <v>43</v>
      </c>
      <c r="E416" s="467" t="s">
        <v>1537</v>
      </c>
      <c r="F416" s="21" t="s">
        <v>27</v>
      </c>
      <c r="G416" s="188" t="s">
        <v>249</v>
      </c>
      <c r="H416" s="429">
        <v>20000000</v>
      </c>
      <c r="I416" s="430">
        <v>20000000</v>
      </c>
      <c r="J416" s="431">
        <v>11345100</v>
      </c>
      <c r="P416" s="483"/>
    </row>
    <row r="417" spans="1:16">
      <c r="A417" s="476" t="s">
        <v>1443</v>
      </c>
      <c r="B417" s="21" t="s">
        <v>254</v>
      </c>
      <c r="C417" s="185" t="s">
        <v>825</v>
      </c>
      <c r="D417" s="21" t="s">
        <v>43</v>
      </c>
      <c r="E417" s="467" t="s">
        <v>1537</v>
      </c>
      <c r="F417" s="21" t="s">
        <v>27</v>
      </c>
      <c r="G417" s="188" t="s">
        <v>249</v>
      </c>
      <c r="H417" s="429">
        <v>15000000</v>
      </c>
      <c r="I417" s="430">
        <v>0</v>
      </c>
      <c r="P417" s="483"/>
    </row>
    <row r="418" spans="1:16">
      <c r="A418" s="476" t="s">
        <v>1443</v>
      </c>
      <c r="B418" s="21" t="s">
        <v>578</v>
      </c>
      <c r="C418" s="185" t="s">
        <v>492</v>
      </c>
      <c r="D418" s="21" t="s">
        <v>43</v>
      </c>
      <c r="E418" s="467" t="s">
        <v>1537</v>
      </c>
      <c r="F418" s="21" t="s">
        <v>27</v>
      </c>
      <c r="G418" s="188" t="s">
        <v>249</v>
      </c>
      <c r="H418" s="429">
        <v>20000000</v>
      </c>
      <c r="I418" s="430">
        <v>0</v>
      </c>
      <c r="P418" s="483"/>
    </row>
    <row r="419" spans="1:16">
      <c r="A419" s="476" t="s">
        <v>1443</v>
      </c>
      <c r="B419" s="21" t="s">
        <v>579</v>
      </c>
      <c r="C419" s="185" t="s">
        <v>255</v>
      </c>
      <c r="D419" s="21" t="s">
        <v>43</v>
      </c>
      <c r="E419" s="467" t="s">
        <v>1537</v>
      </c>
      <c r="F419" s="21" t="s">
        <v>27</v>
      </c>
      <c r="G419" s="188" t="s">
        <v>249</v>
      </c>
      <c r="H419" s="429">
        <v>2000000</v>
      </c>
      <c r="I419" s="430">
        <v>7000000</v>
      </c>
      <c r="J419" s="431">
        <v>6800000</v>
      </c>
      <c r="P419" s="483"/>
    </row>
    <row r="420" spans="1:16">
      <c r="A420" s="476" t="s">
        <v>1443</v>
      </c>
      <c r="B420" s="21" t="s">
        <v>169</v>
      </c>
      <c r="C420" s="185" t="s">
        <v>388</v>
      </c>
      <c r="D420" s="21" t="s">
        <v>43</v>
      </c>
      <c r="E420" s="467" t="s">
        <v>1537</v>
      </c>
      <c r="F420" s="21" t="s">
        <v>27</v>
      </c>
      <c r="G420" s="188" t="s">
        <v>249</v>
      </c>
      <c r="H420" s="429">
        <v>7000000</v>
      </c>
      <c r="I420" s="430">
        <v>0</v>
      </c>
      <c r="P420" s="483"/>
    </row>
    <row r="421" spans="1:16">
      <c r="A421" s="476" t="s">
        <v>1443</v>
      </c>
      <c r="B421" s="21" t="s">
        <v>517</v>
      </c>
      <c r="C421" s="185" t="s">
        <v>174</v>
      </c>
      <c r="D421" s="21" t="s">
        <v>43</v>
      </c>
      <c r="E421" s="467" t="s">
        <v>1537</v>
      </c>
      <c r="F421" s="21" t="s">
        <v>27</v>
      </c>
      <c r="G421" s="188" t="s">
        <v>249</v>
      </c>
      <c r="H421" s="429">
        <v>7000000</v>
      </c>
      <c r="I421" s="430">
        <v>10000000</v>
      </c>
      <c r="J421" s="431">
        <v>7500000</v>
      </c>
      <c r="P421" s="483"/>
    </row>
    <row r="422" spans="1:16">
      <c r="A422" s="476" t="s">
        <v>1443</v>
      </c>
      <c r="B422" s="21" t="s">
        <v>539</v>
      </c>
      <c r="C422" s="185" t="s">
        <v>788</v>
      </c>
      <c r="D422" s="21" t="s">
        <v>43</v>
      </c>
      <c r="E422" s="467" t="s">
        <v>1537</v>
      </c>
      <c r="F422" s="21" t="s">
        <v>27</v>
      </c>
      <c r="G422" s="188" t="s">
        <v>249</v>
      </c>
      <c r="H422" s="429">
        <v>3000000</v>
      </c>
      <c r="I422" s="430">
        <v>9530000</v>
      </c>
      <c r="J422" s="431">
        <v>7021700</v>
      </c>
      <c r="P422" s="483"/>
    </row>
    <row r="423" spans="1:16">
      <c r="A423" s="476" t="s">
        <v>1443</v>
      </c>
      <c r="B423" s="21" t="s">
        <v>240</v>
      </c>
      <c r="C423" s="193" t="s">
        <v>26</v>
      </c>
      <c r="D423" s="21" t="s">
        <v>240</v>
      </c>
      <c r="E423" s="187"/>
      <c r="F423" s="21" t="s">
        <v>240</v>
      </c>
      <c r="G423" s="188" t="s">
        <v>240</v>
      </c>
      <c r="H423" s="432">
        <f>SUM(H411:H422)</f>
        <v>279000000</v>
      </c>
      <c r="I423" s="432">
        <f>SUM(I411:I422)</f>
        <v>476530000</v>
      </c>
      <c r="J423" s="434">
        <f>SUM(J401:J419)</f>
        <v>197858503</v>
      </c>
      <c r="P423" s="483"/>
    </row>
    <row r="424" spans="1:16">
      <c r="A424" s="477" t="s">
        <v>272</v>
      </c>
      <c r="B424" s="21" t="s">
        <v>240</v>
      </c>
      <c r="C424" s="194" t="s">
        <v>815</v>
      </c>
      <c r="D424" s="21" t="s">
        <v>240</v>
      </c>
      <c r="E424" s="187"/>
      <c r="F424" s="21" t="s">
        <v>240</v>
      </c>
      <c r="G424" s="188" t="s">
        <v>240</v>
      </c>
      <c r="H424" s="432"/>
      <c r="I424" s="433"/>
      <c r="J424" s="434"/>
      <c r="P424" s="483"/>
    </row>
    <row r="425" spans="1:16">
      <c r="A425" s="477" t="s">
        <v>272</v>
      </c>
      <c r="B425" s="21" t="s">
        <v>529</v>
      </c>
      <c r="C425" s="185" t="s">
        <v>1048</v>
      </c>
      <c r="D425" s="21" t="s">
        <v>274</v>
      </c>
      <c r="E425" s="467" t="s">
        <v>1537</v>
      </c>
      <c r="F425" s="21" t="s">
        <v>27</v>
      </c>
      <c r="G425" s="188" t="s">
        <v>249</v>
      </c>
      <c r="H425" s="429">
        <v>12000000</v>
      </c>
      <c r="I425" s="430">
        <v>105500000</v>
      </c>
      <c r="J425" s="431">
        <v>0</v>
      </c>
      <c r="P425" s="483"/>
    </row>
    <row r="426" spans="1:16">
      <c r="A426" s="477" t="s">
        <v>272</v>
      </c>
      <c r="B426" s="21" t="s">
        <v>256</v>
      </c>
      <c r="C426" s="185" t="s">
        <v>761</v>
      </c>
      <c r="D426" s="21" t="s">
        <v>274</v>
      </c>
      <c r="E426" s="467" t="s">
        <v>1537</v>
      </c>
      <c r="F426" s="21" t="s">
        <v>27</v>
      </c>
      <c r="G426" s="188" t="s">
        <v>249</v>
      </c>
      <c r="H426" s="429">
        <v>5000000</v>
      </c>
      <c r="I426" s="430">
        <v>2500000</v>
      </c>
      <c r="J426" s="431">
        <v>0</v>
      </c>
      <c r="P426" s="483"/>
    </row>
    <row r="427" spans="1:16">
      <c r="A427" s="477" t="s">
        <v>272</v>
      </c>
      <c r="B427" s="21" t="s">
        <v>257</v>
      </c>
      <c r="C427" s="185" t="s">
        <v>749</v>
      </c>
      <c r="D427" s="21" t="s">
        <v>274</v>
      </c>
      <c r="E427" s="467" t="s">
        <v>1537</v>
      </c>
      <c r="F427" s="21" t="s">
        <v>27</v>
      </c>
      <c r="G427" s="188" t="s">
        <v>249</v>
      </c>
      <c r="H427" s="429">
        <v>130000000</v>
      </c>
      <c r="I427" s="430">
        <v>100000000</v>
      </c>
      <c r="J427" s="431">
        <v>0</v>
      </c>
      <c r="P427" s="483"/>
    </row>
    <row r="428" spans="1:16">
      <c r="A428" s="477" t="s">
        <v>272</v>
      </c>
      <c r="B428" s="21" t="s">
        <v>240</v>
      </c>
      <c r="C428" s="193" t="s">
        <v>26</v>
      </c>
      <c r="D428" s="21" t="s">
        <v>240</v>
      </c>
      <c r="E428" s="187"/>
      <c r="F428" s="21" t="s">
        <v>240</v>
      </c>
      <c r="G428" s="188" t="s">
        <v>240</v>
      </c>
      <c r="H428" s="432">
        <f>SUM(H425:H427)</f>
        <v>147000000</v>
      </c>
      <c r="I428" s="433">
        <f>SUM(I425:I427)</f>
        <v>208000000</v>
      </c>
      <c r="J428" s="434">
        <f>SUM(J425:J427)</f>
        <v>0</v>
      </c>
      <c r="P428" s="483"/>
    </row>
    <row r="429" spans="1:16">
      <c r="A429" s="476" t="s">
        <v>278</v>
      </c>
      <c r="B429" s="21" t="s">
        <v>240</v>
      </c>
      <c r="C429" s="194" t="s">
        <v>279</v>
      </c>
      <c r="D429" s="21" t="s">
        <v>240</v>
      </c>
      <c r="E429" s="187"/>
      <c r="F429" s="21" t="s">
        <v>240</v>
      </c>
      <c r="G429" s="188" t="s">
        <v>240</v>
      </c>
      <c r="P429" s="483"/>
    </row>
    <row r="430" spans="1:16">
      <c r="A430" s="476" t="s">
        <v>278</v>
      </c>
      <c r="B430" s="21" t="s">
        <v>267</v>
      </c>
      <c r="C430" s="185" t="s">
        <v>252</v>
      </c>
      <c r="D430" s="21" t="s">
        <v>273</v>
      </c>
      <c r="E430" s="467" t="s">
        <v>1537</v>
      </c>
      <c r="F430" s="21" t="s">
        <v>27</v>
      </c>
      <c r="G430" s="188" t="s">
        <v>249</v>
      </c>
      <c r="H430" s="429">
        <v>5000000</v>
      </c>
      <c r="I430" s="430">
        <v>20000000</v>
      </c>
      <c r="J430" s="431">
        <v>15557894</v>
      </c>
      <c r="P430" s="483"/>
    </row>
    <row r="431" spans="1:16">
      <c r="A431" s="476" t="s">
        <v>278</v>
      </c>
      <c r="B431" s="21" t="s">
        <v>226</v>
      </c>
      <c r="C431" s="185" t="s">
        <v>737</v>
      </c>
      <c r="D431" s="21" t="s">
        <v>273</v>
      </c>
      <c r="E431" s="467" t="s">
        <v>1537</v>
      </c>
      <c r="F431" s="21" t="s">
        <v>27</v>
      </c>
      <c r="G431" s="188" t="s">
        <v>249</v>
      </c>
      <c r="H431" s="435">
        <v>30000000</v>
      </c>
      <c r="I431" s="430">
        <v>40000000</v>
      </c>
      <c r="P431" s="483"/>
    </row>
    <row r="432" spans="1:16">
      <c r="A432" s="476" t="s">
        <v>278</v>
      </c>
      <c r="B432" s="21" t="s">
        <v>538</v>
      </c>
      <c r="C432" s="185" t="s">
        <v>1147</v>
      </c>
      <c r="D432" s="21" t="s">
        <v>273</v>
      </c>
      <c r="E432" s="467" t="s">
        <v>1537</v>
      </c>
      <c r="F432" s="21" t="s">
        <v>27</v>
      </c>
      <c r="G432" s="188" t="s">
        <v>249</v>
      </c>
      <c r="H432" s="429">
        <v>5000000</v>
      </c>
      <c r="I432" s="430">
        <v>5000000</v>
      </c>
      <c r="P432" s="483"/>
    </row>
    <row r="433" spans="1:16">
      <c r="A433" s="476" t="s">
        <v>278</v>
      </c>
      <c r="B433" s="21" t="s">
        <v>257</v>
      </c>
      <c r="C433" s="185" t="s">
        <v>749</v>
      </c>
      <c r="D433" s="21" t="s">
        <v>273</v>
      </c>
      <c r="E433" s="467" t="s">
        <v>1537</v>
      </c>
      <c r="F433" s="21" t="s">
        <v>27</v>
      </c>
      <c r="G433" s="188" t="s">
        <v>249</v>
      </c>
      <c r="H433" s="429">
        <v>10000000</v>
      </c>
      <c r="I433" s="430">
        <v>5000000</v>
      </c>
      <c r="P433" s="483"/>
    </row>
    <row r="434" spans="1:16">
      <c r="A434" s="476" t="s">
        <v>278</v>
      </c>
      <c r="B434" s="21" t="s">
        <v>169</v>
      </c>
      <c r="C434" s="185" t="s">
        <v>388</v>
      </c>
      <c r="D434" s="21" t="s">
        <v>273</v>
      </c>
      <c r="E434" s="467" t="s">
        <v>1537</v>
      </c>
      <c r="F434" s="21" t="s">
        <v>27</v>
      </c>
      <c r="G434" s="188" t="s">
        <v>249</v>
      </c>
      <c r="H434" s="429">
        <v>3000000</v>
      </c>
      <c r="I434" s="430">
        <v>3000000</v>
      </c>
      <c r="P434" s="483"/>
    </row>
    <row r="435" spans="1:16">
      <c r="A435" s="476" t="s">
        <v>278</v>
      </c>
      <c r="B435" s="21" t="s">
        <v>503</v>
      </c>
      <c r="C435" s="185" t="s">
        <v>739</v>
      </c>
      <c r="D435" s="21" t="s">
        <v>273</v>
      </c>
      <c r="E435" s="467" t="s">
        <v>1537</v>
      </c>
      <c r="F435" s="21" t="s">
        <v>27</v>
      </c>
      <c r="G435" s="188" t="s">
        <v>249</v>
      </c>
      <c r="H435" s="429">
        <v>5000000</v>
      </c>
      <c r="I435" s="430">
        <v>5000000</v>
      </c>
      <c r="P435" s="483"/>
    </row>
    <row r="436" spans="1:16">
      <c r="A436" s="476" t="s">
        <v>278</v>
      </c>
      <c r="B436" s="21" t="s">
        <v>527</v>
      </c>
      <c r="C436" s="185" t="s">
        <v>175</v>
      </c>
      <c r="D436" s="21" t="s">
        <v>273</v>
      </c>
      <c r="E436" s="467" t="s">
        <v>1537</v>
      </c>
      <c r="F436" s="21" t="s">
        <v>27</v>
      </c>
      <c r="G436" s="188" t="s">
        <v>249</v>
      </c>
      <c r="H436" s="429">
        <v>2000000</v>
      </c>
      <c r="I436" s="430">
        <v>2000000</v>
      </c>
      <c r="J436" s="431">
        <v>0</v>
      </c>
      <c r="P436" s="483"/>
    </row>
    <row r="437" spans="1:16">
      <c r="A437" s="476" t="s">
        <v>278</v>
      </c>
      <c r="B437" s="21" t="s">
        <v>240</v>
      </c>
      <c r="C437" s="193" t="s">
        <v>26</v>
      </c>
      <c r="D437" s="21" t="s">
        <v>240</v>
      </c>
      <c r="E437" s="187"/>
      <c r="F437" s="21" t="s">
        <v>240</v>
      </c>
      <c r="G437" s="188" t="s">
        <v>240</v>
      </c>
      <c r="H437" s="432">
        <f>SUM(H430:H436)</f>
        <v>60000000</v>
      </c>
      <c r="I437" s="433">
        <f>SUM(I430:I436)</f>
        <v>80000000</v>
      </c>
      <c r="J437" s="434">
        <f>SUM(J430:J436)</f>
        <v>15557894</v>
      </c>
      <c r="P437" s="483"/>
    </row>
    <row r="438" spans="1:16">
      <c r="A438" s="477" t="s">
        <v>276</v>
      </c>
      <c r="B438" s="21" t="s">
        <v>240</v>
      </c>
      <c r="C438" s="29" t="s">
        <v>277</v>
      </c>
      <c r="D438" s="21" t="s">
        <v>240</v>
      </c>
      <c r="E438" s="187"/>
      <c r="F438" s="21" t="s">
        <v>240</v>
      </c>
      <c r="G438" s="188" t="s">
        <v>240</v>
      </c>
      <c r="P438" s="483"/>
    </row>
    <row r="439" spans="1:16">
      <c r="A439" s="477" t="s">
        <v>276</v>
      </c>
      <c r="B439" s="21" t="s">
        <v>520</v>
      </c>
      <c r="C439" s="185" t="s">
        <v>1146</v>
      </c>
      <c r="D439" s="15" t="s">
        <v>274</v>
      </c>
      <c r="E439" s="467" t="s">
        <v>1537</v>
      </c>
      <c r="F439" s="21" t="s">
        <v>27</v>
      </c>
      <c r="G439" s="188" t="s">
        <v>249</v>
      </c>
      <c r="H439" s="429">
        <v>9000000</v>
      </c>
      <c r="I439" s="430">
        <v>9000000</v>
      </c>
      <c r="J439" s="431">
        <v>0</v>
      </c>
      <c r="P439" s="483"/>
    </row>
    <row r="440" spans="1:16">
      <c r="A440" s="477" t="s">
        <v>276</v>
      </c>
      <c r="B440" s="21" t="s">
        <v>220</v>
      </c>
      <c r="C440" s="185" t="s">
        <v>233</v>
      </c>
      <c r="D440" s="15" t="s">
        <v>274</v>
      </c>
      <c r="E440" s="467" t="s">
        <v>1537</v>
      </c>
      <c r="F440" s="21" t="s">
        <v>27</v>
      </c>
      <c r="G440" s="188" t="s">
        <v>249</v>
      </c>
      <c r="H440" s="429">
        <v>500000</v>
      </c>
      <c r="I440" s="430">
        <v>1000000</v>
      </c>
      <c r="J440" s="431">
        <v>0</v>
      </c>
      <c r="P440" s="483"/>
    </row>
    <row r="441" spans="1:16">
      <c r="A441" s="477" t="s">
        <v>276</v>
      </c>
      <c r="B441" s="21" t="s">
        <v>221</v>
      </c>
      <c r="C441" s="185" t="s">
        <v>234</v>
      </c>
      <c r="D441" s="15" t="s">
        <v>274</v>
      </c>
      <c r="E441" s="467" t="s">
        <v>1537</v>
      </c>
      <c r="F441" s="21" t="s">
        <v>27</v>
      </c>
      <c r="G441" s="188" t="s">
        <v>249</v>
      </c>
      <c r="H441" s="429">
        <v>500000</v>
      </c>
      <c r="I441" s="430">
        <v>0</v>
      </c>
      <c r="J441" s="431">
        <v>0</v>
      </c>
      <c r="P441" s="483"/>
    </row>
    <row r="442" spans="1:16">
      <c r="A442" s="477" t="s">
        <v>276</v>
      </c>
      <c r="B442" s="21" t="s">
        <v>240</v>
      </c>
      <c r="C442" s="193" t="s">
        <v>26</v>
      </c>
      <c r="D442" s="21" t="s">
        <v>240</v>
      </c>
      <c r="E442" s="187"/>
      <c r="F442" s="21" t="s">
        <v>240</v>
      </c>
      <c r="G442" s="188" t="s">
        <v>240</v>
      </c>
      <c r="H442" s="432">
        <f>SUM(H439:H441)</f>
        <v>10000000</v>
      </c>
      <c r="I442" s="433">
        <f>SUM(I439:I441)</f>
        <v>10000000</v>
      </c>
      <c r="J442" s="434">
        <f>SUM(J439:J441)</f>
        <v>0</v>
      </c>
      <c r="P442" s="483"/>
    </row>
    <row r="443" spans="1:16">
      <c r="A443" s="477" t="s">
        <v>286</v>
      </c>
      <c r="B443" s="21" t="s">
        <v>240</v>
      </c>
      <c r="C443" s="194" t="s">
        <v>285</v>
      </c>
      <c r="D443" s="21" t="s">
        <v>240</v>
      </c>
      <c r="E443" s="187"/>
      <c r="F443" s="21" t="s">
        <v>240</v>
      </c>
      <c r="G443" s="188" t="s">
        <v>240</v>
      </c>
      <c r="P443" s="483"/>
    </row>
    <row r="444" spans="1:16">
      <c r="A444" s="477" t="s">
        <v>286</v>
      </c>
      <c r="B444" s="21" t="s">
        <v>267</v>
      </c>
      <c r="C444" s="185" t="s">
        <v>252</v>
      </c>
      <c r="D444" s="21" t="s">
        <v>274</v>
      </c>
      <c r="E444" s="467" t="s">
        <v>1537</v>
      </c>
      <c r="F444" s="21" t="s">
        <v>27</v>
      </c>
      <c r="G444" s="188" t="s">
        <v>249</v>
      </c>
      <c r="H444" s="429">
        <v>150000000</v>
      </c>
      <c r="I444" s="430">
        <v>125000000</v>
      </c>
      <c r="J444" s="431">
        <v>37000000</v>
      </c>
      <c r="P444" s="483"/>
    </row>
    <row r="445" spans="1:16">
      <c r="A445" s="477" t="s">
        <v>286</v>
      </c>
      <c r="B445" s="21" t="s">
        <v>226</v>
      </c>
      <c r="C445" s="185" t="s">
        <v>737</v>
      </c>
      <c r="D445" s="21" t="s">
        <v>274</v>
      </c>
      <c r="E445" s="467" t="s">
        <v>1537</v>
      </c>
      <c r="F445" s="21" t="s">
        <v>27</v>
      </c>
      <c r="G445" s="188" t="s">
        <v>249</v>
      </c>
      <c r="H445" s="429">
        <v>70000000</v>
      </c>
      <c r="I445" s="430">
        <v>65000000</v>
      </c>
      <c r="J445" s="431">
        <v>15000000</v>
      </c>
      <c r="P445" s="483"/>
    </row>
    <row r="446" spans="1:16">
      <c r="A446" s="477" t="s">
        <v>286</v>
      </c>
      <c r="B446" s="21" t="s">
        <v>172</v>
      </c>
      <c r="C446" s="185" t="s">
        <v>247</v>
      </c>
      <c r="D446" s="21" t="s">
        <v>274</v>
      </c>
      <c r="E446" s="467" t="s">
        <v>1537</v>
      </c>
      <c r="F446" s="21" t="s">
        <v>27</v>
      </c>
      <c r="G446" s="188" t="s">
        <v>249</v>
      </c>
      <c r="H446" s="429">
        <v>60000000</v>
      </c>
      <c r="I446" s="430">
        <v>94000000</v>
      </c>
      <c r="J446" s="431">
        <v>50000000</v>
      </c>
      <c r="P446" s="483"/>
    </row>
    <row r="447" spans="1:16">
      <c r="A447" s="477" t="s">
        <v>286</v>
      </c>
      <c r="B447" s="21" t="s">
        <v>759</v>
      </c>
      <c r="C447" s="185" t="s">
        <v>479</v>
      </c>
      <c r="D447" s="21" t="s">
        <v>274</v>
      </c>
      <c r="E447" s="467" t="s">
        <v>1537</v>
      </c>
      <c r="F447" s="21" t="s">
        <v>27</v>
      </c>
      <c r="G447" s="188" t="s">
        <v>249</v>
      </c>
      <c r="H447" s="429">
        <v>30000000</v>
      </c>
      <c r="I447" s="430">
        <v>0</v>
      </c>
      <c r="J447" s="431">
        <v>0</v>
      </c>
      <c r="P447" s="483"/>
    </row>
    <row r="448" spans="1:16">
      <c r="A448" s="477" t="s">
        <v>286</v>
      </c>
      <c r="B448" s="21" t="s">
        <v>372</v>
      </c>
      <c r="C448" s="185" t="s">
        <v>805</v>
      </c>
      <c r="D448" s="21" t="s">
        <v>274</v>
      </c>
      <c r="E448" s="467" t="s">
        <v>1537</v>
      </c>
      <c r="F448" s="21" t="s">
        <v>27</v>
      </c>
      <c r="G448" s="188" t="s">
        <v>249</v>
      </c>
      <c r="H448" s="429">
        <v>6000000</v>
      </c>
      <c r="I448" s="430">
        <v>4000000</v>
      </c>
      <c r="J448" s="431">
        <v>0</v>
      </c>
      <c r="P448" s="483"/>
    </row>
    <row r="449" spans="1:16">
      <c r="A449" s="477" t="s">
        <v>286</v>
      </c>
      <c r="B449" s="21" t="s">
        <v>364</v>
      </c>
      <c r="C449" s="185" t="s">
        <v>566</v>
      </c>
      <c r="D449" s="21" t="s">
        <v>274</v>
      </c>
      <c r="E449" s="467" t="s">
        <v>1537</v>
      </c>
      <c r="F449" s="21" t="s">
        <v>27</v>
      </c>
      <c r="G449" s="188" t="s">
        <v>249</v>
      </c>
      <c r="H449" s="429">
        <v>15000000</v>
      </c>
      <c r="I449" s="430">
        <v>7000000</v>
      </c>
      <c r="J449" s="431">
        <v>5000000</v>
      </c>
      <c r="P449" s="483"/>
    </row>
    <row r="450" spans="1:16">
      <c r="A450" s="477" t="s">
        <v>286</v>
      </c>
      <c r="B450" s="21" t="s">
        <v>253</v>
      </c>
      <c r="C450" s="185" t="s">
        <v>540</v>
      </c>
      <c r="D450" s="21" t="s">
        <v>274</v>
      </c>
      <c r="E450" s="467" t="s">
        <v>1537</v>
      </c>
      <c r="F450" s="21" t="s">
        <v>27</v>
      </c>
      <c r="G450" s="188" t="s">
        <v>249</v>
      </c>
      <c r="H450" s="429">
        <v>36000000</v>
      </c>
      <c r="I450" s="430">
        <v>25000000</v>
      </c>
      <c r="J450" s="431">
        <v>0</v>
      </c>
      <c r="P450" s="483"/>
    </row>
    <row r="451" spans="1:16">
      <c r="A451" s="477" t="s">
        <v>286</v>
      </c>
      <c r="B451" s="21" t="s">
        <v>257</v>
      </c>
      <c r="C451" s="185" t="s">
        <v>749</v>
      </c>
      <c r="D451" s="21" t="s">
        <v>274</v>
      </c>
      <c r="E451" s="467" t="s">
        <v>1537</v>
      </c>
      <c r="F451" s="21" t="s">
        <v>27</v>
      </c>
      <c r="G451" s="188" t="s">
        <v>249</v>
      </c>
      <c r="H451" s="429">
        <v>30000000</v>
      </c>
      <c r="I451" s="430">
        <v>26000000</v>
      </c>
      <c r="J451" s="431">
        <v>10000000</v>
      </c>
      <c r="P451" s="483"/>
    </row>
    <row r="452" spans="1:16">
      <c r="A452" s="477" t="s">
        <v>286</v>
      </c>
      <c r="B452" s="21" t="s">
        <v>169</v>
      </c>
      <c r="C452" s="185" t="s">
        <v>388</v>
      </c>
      <c r="D452" s="21" t="s">
        <v>274</v>
      </c>
      <c r="E452" s="467" t="s">
        <v>1537</v>
      </c>
      <c r="F452" s="21" t="s">
        <v>27</v>
      </c>
      <c r="G452" s="188" t="s">
        <v>249</v>
      </c>
      <c r="H452" s="429">
        <v>8000000</v>
      </c>
      <c r="I452" s="430">
        <v>8000000</v>
      </c>
      <c r="J452" s="431">
        <v>5000000</v>
      </c>
      <c r="P452" s="483"/>
    </row>
    <row r="453" spans="1:16">
      <c r="A453" s="477" t="s">
        <v>286</v>
      </c>
      <c r="B453" s="21" t="s">
        <v>220</v>
      </c>
      <c r="C453" s="185" t="s">
        <v>233</v>
      </c>
      <c r="D453" s="21" t="s">
        <v>274</v>
      </c>
      <c r="E453" s="467" t="s">
        <v>1537</v>
      </c>
      <c r="F453" s="21" t="s">
        <v>27</v>
      </c>
      <c r="G453" s="188" t="s">
        <v>249</v>
      </c>
      <c r="H453" s="429">
        <v>10000000</v>
      </c>
      <c r="I453" s="430">
        <v>30000000</v>
      </c>
      <c r="J453" s="431">
        <v>25000000</v>
      </c>
      <c r="P453" s="483"/>
    </row>
    <row r="454" spans="1:16">
      <c r="A454" s="477" t="s">
        <v>286</v>
      </c>
      <c r="B454" s="21" t="s">
        <v>221</v>
      </c>
      <c r="C454" s="185" t="s">
        <v>234</v>
      </c>
      <c r="D454" s="21" t="s">
        <v>274</v>
      </c>
      <c r="E454" s="467" t="s">
        <v>1537</v>
      </c>
      <c r="F454" s="21" t="s">
        <v>27</v>
      </c>
      <c r="G454" s="188" t="s">
        <v>249</v>
      </c>
      <c r="H454" s="429">
        <v>10000000</v>
      </c>
      <c r="I454" s="430">
        <v>0</v>
      </c>
      <c r="J454" s="431">
        <v>0</v>
      </c>
      <c r="P454" s="483"/>
    </row>
    <row r="455" spans="1:16">
      <c r="A455" s="477" t="s">
        <v>286</v>
      </c>
      <c r="B455" s="21" t="s">
        <v>222</v>
      </c>
      <c r="C455" s="185" t="s">
        <v>813</v>
      </c>
      <c r="D455" s="21" t="s">
        <v>274</v>
      </c>
      <c r="E455" s="467" t="s">
        <v>1537</v>
      </c>
      <c r="F455" s="21" t="s">
        <v>27</v>
      </c>
      <c r="G455" s="188" t="s">
        <v>249</v>
      </c>
      <c r="H455" s="429">
        <v>10000000</v>
      </c>
      <c r="I455" s="430">
        <v>0</v>
      </c>
      <c r="J455" s="431">
        <v>0</v>
      </c>
      <c r="P455" s="483"/>
    </row>
    <row r="456" spans="1:16">
      <c r="A456" s="477" t="s">
        <v>286</v>
      </c>
      <c r="B456" s="21" t="s">
        <v>242</v>
      </c>
      <c r="C456" s="185" t="s">
        <v>555</v>
      </c>
      <c r="D456" s="21" t="s">
        <v>274</v>
      </c>
      <c r="E456" s="467" t="s">
        <v>1537</v>
      </c>
      <c r="F456" s="21" t="s">
        <v>27</v>
      </c>
      <c r="G456" s="188" t="s">
        <v>249</v>
      </c>
      <c r="H456" s="429">
        <v>5000000</v>
      </c>
      <c r="I456" s="430">
        <v>0</v>
      </c>
      <c r="J456" s="431">
        <v>0</v>
      </c>
      <c r="P456" s="483"/>
    </row>
    <row r="457" spans="1:16">
      <c r="A457" s="477" t="s">
        <v>286</v>
      </c>
      <c r="B457" s="21" t="s">
        <v>1055</v>
      </c>
      <c r="C457" s="185" t="s">
        <v>816</v>
      </c>
      <c r="D457" s="21" t="s">
        <v>274</v>
      </c>
      <c r="E457" s="467" t="s">
        <v>1537</v>
      </c>
      <c r="F457" s="21" t="s">
        <v>27</v>
      </c>
      <c r="G457" s="188" t="s">
        <v>249</v>
      </c>
      <c r="H457" s="429">
        <v>5000000</v>
      </c>
      <c r="I457" s="430">
        <v>0</v>
      </c>
      <c r="J457" s="431">
        <v>0</v>
      </c>
      <c r="P457" s="483"/>
    </row>
    <row r="458" spans="1:16">
      <c r="A458" s="477" t="s">
        <v>286</v>
      </c>
      <c r="B458" s="21" t="s">
        <v>517</v>
      </c>
      <c r="C458" s="185" t="s">
        <v>174</v>
      </c>
      <c r="D458" s="21" t="s">
        <v>274</v>
      </c>
      <c r="E458" s="467" t="s">
        <v>1537</v>
      </c>
      <c r="F458" s="21" t="s">
        <v>27</v>
      </c>
      <c r="G458" s="188" t="s">
        <v>249</v>
      </c>
      <c r="H458" s="429">
        <v>5000000</v>
      </c>
      <c r="I458" s="430">
        <v>5000000</v>
      </c>
      <c r="J458" s="431">
        <v>3000000</v>
      </c>
      <c r="P458" s="483"/>
    </row>
    <row r="459" spans="1:16">
      <c r="A459" s="477" t="s">
        <v>286</v>
      </c>
      <c r="B459" s="21" t="s">
        <v>240</v>
      </c>
      <c r="C459" s="193" t="s">
        <v>26</v>
      </c>
      <c r="D459" s="21" t="s">
        <v>240</v>
      </c>
      <c r="E459" s="187"/>
      <c r="F459" s="21" t="s">
        <v>240</v>
      </c>
      <c r="G459" s="188" t="s">
        <v>240</v>
      </c>
      <c r="H459" s="432">
        <f>SUM(H444:H458)</f>
        <v>450000000</v>
      </c>
      <c r="I459" s="433">
        <f>SUM(I444:I458)</f>
        <v>389000000</v>
      </c>
      <c r="J459" s="434">
        <f>SUM(J444:J458)</f>
        <v>150000000</v>
      </c>
      <c r="P459" s="483"/>
    </row>
    <row r="460" spans="1:16">
      <c r="A460" s="477" t="s">
        <v>268</v>
      </c>
      <c r="B460" s="21" t="s">
        <v>240</v>
      </c>
      <c r="C460" s="29" t="s">
        <v>271</v>
      </c>
      <c r="D460" s="21" t="s">
        <v>240</v>
      </c>
      <c r="E460" s="187"/>
      <c r="F460" s="21" t="s">
        <v>240</v>
      </c>
      <c r="G460" s="188" t="s">
        <v>240</v>
      </c>
      <c r="P460" s="483"/>
    </row>
    <row r="461" spans="1:16">
      <c r="A461" s="477" t="s">
        <v>268</v>
      </c>
      <c r="B461" s="21" t="s">
        <v>267</v>
      </c>
      <c r="C461" s="185" t="s">
        <v>252</v>
      </c>
      <c r="D461" s="21" t="s">
        <v>274</v>
      </c>
      <c r="E461" s="467" t="s">
        <v>1537</v>
      </c>
      <c r="F461" s="21" t="s">
        <v>27</v>
      </c>
      <c r="G461" s="188" t="s">
        <v>249</v>
      </c>
      <c r="H461" s="429">
        <v>80000000</v>
      </c>
      <c r="I461" s="430">
        <v>105000000</v>
      </c>
      <c r="J461" s="431">
        <v>105000000</v>
      </c>
      <c r="P461" s="483"/>
    </row>
    <row r="462" spans="1:16">
      <c r="A462" s="477" t="s">
        <v>268</v>
      </c>
      <c r="B462" s="21" t="s">
        <v>226</v>
      </c>
      <c r="C462" s="185" t="s">
        <v>737</v>
      </c>
      <c r="D462" s="21" t="s">
        <v>274</v>
      </c>
      <c r="E462" s="467" t="s">
        <v>1537</v>
      </c>
      <c r="F462" s="21" t="s">
        <v>27</v>
      </c>
      <c r="G462" s="188" t="s">
        <v>249</v>
      </c>
      <c r="H462" s="429">
        <v>50000000</v>
      </c>
      <c r="I462" s="430">
        <v>0</v>
      </c>
      <c r="J462" s="431">
        <v>0</v>
      </c>
      <c r="P462" s="483"/>
    </row>
    <row r="463" spans="1:16">
      <c r="A463" s="477" t="s">
        <v>268</v>
      </c>
      <c r="B463" s="21" t="s">
        <v>172</v>
      </c>
      <c r="C463" s="185" t="s">
        <v>247</v>
      </c>
      <c r="D463" s="21" t="s">
        <v>274</v>
      </c>
      <c r="E463" s="467" t="s">
        <v>1537</v>
      </c>
      <c r="F463" s="21" t="s">
        <v>27</v>
      </c>
      <c r="G463" s="188" t="s">
        <v>249</v>
      </c>
      <c r="H463" s="429">
        <v>41000000</v>
      </c>
      <c r="I463" s="430">
        <v>90000000</v>
      </c>
      <c r="J463" s="431">
        <v>0</v>
      </c>
      <c r="P463" s="483"/>
    </row>
    <row r="464" spans="1:16">
      <c r="A464" s="477" t="s">
        <v>268</v>
      </c>
      <c r="B464" s="21" t="s">
        <v>347</v>
      </c>
      <c r="C464" s="185" t="s">
        <v>348</v>
      </c>
      <c r="D464" s="21" t="s">
        <v>274</v>
      </c>
      <c r="E464" s="467" t="s">
        <v>1537</v>
      </c>
      <c r="F464" s="21" t="s">
        <v>27</v>
      </c>
      <c r="G464" s="188" t="s">
        <v>249</v>
      </c>
      <c r="H464" s="429">
        <v>15000000</v>
      </c>
      <c r="I464" s="430">
        <v>85000000</v>
      </c>
      <c r="J464" s="431">
        <v>25000000</v>
      </c>
      <c r="P464" s="483"/>
    </row>
    <row r="465" spans="1:16">
      <c r="A465" s="477" t="s">
        <v>268</v>
      </c>
      <c r="B465" s="21" t="s">
        <v>228</v>
      </c>
      <c r="C465" s="185" t="s">
        <v>499</v>
      </c>
      <c r="D465" s="21" t="s">
        <v>274</v>
      </c>
      <c r="E465" s="467" t="s">
        <v>1537</v>
      </c>
      <c r="F465" s="21" t="s">
        <v>27</v>
      </c>
      <c r="G465" s="188" t="s">
        <v>249</v>
      </c>
      <c r="H465" s="429">
        <v>5000000</v>
      </c>
      <c r="I465" s="430">
        <v>0</v>
      </c>
      <c r="P465" s="483"/>
    </row>
    <row r="466" spans="1:16">
      <c r="A466" s="477" t="s">
        <v>268</v>
      </c>
      <c r="B466" s="21" t="s">
        <v>1142</v>
      </c>
      <c r="C466" s="185" t="s">
        <v>817</v>
      </c>
      <c r="D466" s="21" t="s">
        <v>274</v>
      </c>
      <c r="E466" s="467" t="s">
        <v>1537</v>
      </c>
      <c r="F466" s="21" t="s">
        <v>27</v>
      </c>
      <c r="G466" s="188" t="s">
        <v>249</v>
      </c>
      <c r="H466" s="429">
        <v>10000000</v>
      </c>
      <c r="I466" s="430">
        <v>0</v>
      </c>
      <c r="P466" s="483"/>
    </row>
    <row r="467" spans="1:16">
      <c r="A467" s="477" t="s">
        <v>268</v>
      </c>
      <c r="B467" s="21" t="s">
        <v>498</v>
      </c>
      <c r="C467" s="185" t="s">
        <v>477</v>
      </c>
      <c r="D467" s="21" t="s">
        <v>274</v>
      </c>
      <c r="E467" s="467" t="s">
        <v>1537</v>
      </c>
      <c r="F467" s="21" t="s">
        <v>27</v>
      </c>
      <c r="G467" s="188" t="s">
        <v>249</v>
      </c>
      <c r="H467" s="429">
        <v>5000000</v>
      </c>
      <c r="I467" s="430">
        <v>0</v>
      </c>
      <c r="P467" s="483"/>
    </row>
    <row r="468" spans="1:16">
      <c r="A468" s="477" t="s">
        <v>268</v>
      </c>
      <c r="B468" s="21" t="s">
        <v>810</v>
      </c>
      <c r="C468" s="185" t="s">
        <v>820</v>
      </c>
      <c r="D468" s="21" t="s">
        <v>274</v>
      </c>
      <c r="E468" s="467" t="s">
        <v>1537</v>
      </c>
      <c r="F468" s="21" t="s">
        <v>27</v>
      </c>
      <c r="G468" s="188" t="s">
        <v>249</v>
      </c>
      <c r="H468" s="429">
        <v>7000000</v>
      </c>
      <c r="I468" s="430">
        <v>0</v>
      </c>
      <c r="P468" s="483"/>
    </row>
    <row r="469" spans="1:16">
      <c r="A469" s="477" t="s">
        <v>268</v>
      </c>
      <c r="B469" s="21" t="s">
        <v>582</v>
      </c>
      <c r="C469" s="185" t="s">
        <v>1167</v>
      </c>
      <c r="D469" s="21" t="s">
        <v>274</v>
      </c>
      <c r="E469" s="467" t="s">
        <v>1537</v>
      </c>
      <c r="F469" s="21" t="s">
        <v>27</v>
      </c>
      <c r="G469" s="188" t="s">
        <v>249</v>
      </c>
      <c r="H469" s="429">
        <v>10000000</v>
      </c>
      <c r="I469" s="430">
        <v>0</v>
      </c>
      <c r="P469" s="483"/>
    </row>
    <row r="470" spans="1:16">
      <c r="A470" s="477" t="s">
        <v>268</v>
      </c>
      <c r="B470" s="21" t="s">
        <v>819</v>
      </c>
      <c r="C470" s="185" t="s">
        <v>821</v>
      </c>
      <c r="D470" s="21" t="s">
        <v>274</v>
      </c>
      <c r="E470" s="467" t="s">
        <v>1537</v>
      </c>
      <c r="F470" s="21" t="s">
        <v>27</v>
      </c>
      <c r="G470" s="188" t="s">
        <v>249</v>
      </c>
      <c r="H470" s="429">
        <v>5000000</v>
      </c>
      <c r="I470" s="430">
        <v>0</v>
      </c>
      <c r="P470" s="483"/>
    </row>
    <row r="471" spans="1:16">
      <c r="A471" s="477" t="s">
        <v>268</v>
      </c>
      <c r="B471" s="21" t="s">
        <v>372</v>
      </c>
      <c r="C471" s="185" t="s">
        <v>805</v>
      </c>
      <c r="D471" s="21" t="s">
        <v>274</v>
      </c>
      <c r="E471" s="467" t="s">
        <v>1537</v>
      </c>
      <c r="F471" s="21" t="s">
        <v>27</v>
      </c>
      <c r="G471" s="188" t="s">
        <v>249</v>
      </c>
      <c r="H471" s="429">
        <v>5000000</v>
      </c>
      <c r="I471" s="430">
        <v>4000000</v>
      </c>
      <c r="J471" s="431">
        <v>0</v>
      </c>
      <c r="P471" s="483"/>
    </row>
    <row r="472" spans="1:16">
      <c r="A472" s="477" t="s">
        <v>268</v>
      </c>
      <c r="B472" s="21" t="s">
        <v>510</v>
      </c>
      <c r="C472" s="185" t="s">
        <v>574</v>
      </c>
      <c r="D472" s="21" t="s">
        <v>274</v>
      </c>
      <c r="E472" s="467" t="s">
        <v>1537</v>
      </c>
      <c r="F472" s="21" t="s">
        <v>27</v>
      </c>
      <c r="G472" s="188" t="s">
        <v>249</v>
      </c>
      <c r="H472" s="429">
        <v>5000000</v>
      </c>
      <c r="I472" s="430">
        <v>0</v>
      </c>
      <c r="J472" s="431">
        <v>0</v>
      </c>
      <c r="P472" s="483"/>
    </row>
    <row r="473" spans="1:16">
      <c r="A473" s="477" t="s">
        <v>268</v>
      </c>
      <c r="B473" s="21" t="s">
        <v>818</v>
      </c>
      <c r="C473" s="185" t="s">
        <v>752</v>
      </c>
      <c r="D473" s="21" t="s">
        <v>274</v>
      </c>
      <c r="E473" s="467" t="s">
        <v>1537</v>
      </c>
      <c r="F473" s="21" t="s">
        <v>27</v>
      </c>
      <c r="G473" s="188" t="s">
        <v>249</v>
      </c>
      <c r="H473" s="429">
        <v>3000000</v>
      </c>
      <c r="I473" s="430">
        <v>0</v>
      </c>
      <c r="P473" s="483"/>
    </row>
    <row r="474" spans="1:16">
      <c r="A474" s="477" t="s">
        <v>268</v>
      </c>
      <c r="B474" s="21" t="s">
        <v>253</v>
      </c>
      <c r="C474" s="185" t="s">
        <v>540</v>
      </c>
      <c r="D474" s="21" t="s">
        <v>274</v>
      </c>
      <c r="E474" s="467" t="s">
        <v>1537</v>
      </c>
      <c r="F474" s="21" t="s">
        <v>27</v>
      </c>
      <c r="G474" s="188" t="s">
        <v>249</v>
      </c>
      <c r="H474" s="429">
        <v>5000000</v>
      </c>
      <c r="I474" s="430">
        <v>15000000</v>
      </c>
      <c r="J474" s="431">
        <v>0</v>
      </c>
      <c r="P474" s="483"/>
    </row>
    <row r="475" spans="1:16">
      <c r="A475" s="477" t="s">
        <v>268</v>
      </c>
      <c r="B475" s="21" t="s">
        <v>387</v>
      </c>
      <c r="C475" s="185" t="s">
        <v>552</v>
      </c>
      <c r="D475" s="21" t="s">
        <v>274</v>
      </c>
      <c r="E475" s="467" t="s">
        <v>1537</v>
      </c>
      <c r="F475" s="21" t="s">
        <v>27</v>
      </c>
      <c r="G475" s="188" t="s">
        <v>249</v>
      </c>
      <c r="H475" s="429">
        <v>3000000</v>
      </c>
      <c r="I475" s="430">
        <v>0</v>
      </c>
      <c r="J475" s="431">
        <v>0</v>
      </c>
      <c r="P475" s="483"/>
    </row>
    <row r="476" spans="1:16">
      <c r="A476" s="477" t="s">
        <v>268</v>
      </c>
      <c r="B476" s="21" t="s">
        <v>257</v>
      </c>
      <c r="C476" s="185" t="s">
        <v>749</v>
      </c>
      <c r="D476" s="21" t="s">
        <v>274</v>
      </c>
      <c r="E476" s="467" t="s">
        <v>1537</v>
      </c>
      <c r="F476" s="21" t="s">
        <v>27</v>
      </c>
      <c r="G476" s="188" t="s">
        <v>249</v>
      </c>
      <c r="H476" s="429">
        <v>30000000</v>
      </c>
      <c r="I476" s="430">
        <v>30000000</v>
      </c>
      <c r="J476" s="431">
        <v>0</v>
      </c>
      <c r="P476" s="483"/>
    </row>
    <row r="477" spans="1:16">
      <c r="A477" s="477" t="s">
        <v>268</v>
      </c>
      <c r="B477" s="21" t="s">
        <v>169</v>
      </c>
      <c r="C477" s="185" t="s">
        <v>388</v>
      </c>
      <c r="D477" s="21" t="s">
        <v>274</v>
      </c>
      <c r="E477" s="467" t="s">
        <v>1537</v>
      </c>
      <c r="F477" s="21" t="s">
        <v>27</v>
      </c>
      <c r="G477" s="188" t="s">
        <v>249</v>
      </c>
      <c r="H477" s="429">
        <v>3000000</v>
      </c>
      <c r="I477" s="430">
        <v>0</v>
      </c>
      <c r="J477" s="431">
        <v>0</v>
      </c>
      <c r="P477" s="483"/>
    </row>
    <row r="478" spans="1:16">
      <c r="A478" s="477" t="s">
        <v>268</v>
      </c>
      <c r="B478" s="21" t="s">
        <v>261</v>
      </c>
      <c r="C478" s="185" t="s">
        <v>572</v>
      </c>
      <c r="D478" s="21" t="s">
        <v>274</v>
      </c>
      <c r="E478" s="467" t="s">
        <v>1537</v>
      </c>
      <c r="F478" s="21" t="s">
        <v>27</v>
      </c>
      <c r="G478" s="188" t="s">
        <v>249</v>
      </c>
      <c r="H478" s="429">
        <v>1000000</v>
      </c>
      <c r="I478" s="430">
        <v>8000000</v>
      </c>
      <c r="J478" s="431">
        <v>0</v>
      </c>
      <c r="P478" s="483"/>
    </row>
    <row r="479" spans="1:16">
      <c r="A479" s="477" t="s">
        <v>268</v>
      </c>
      <c r="B479" s="21" t="s">
        <v>379</v>
      </c>
      <c r="C479" s="185" t="s">
        <v>826</v>
      </c>
      <c r="D479" s="21" t="s">
        <v>274</v>
      </c>
      <c r="E479" s="467" t="s">
        <v>1537</v>
      </c>
      <c r="F479" s="21" t="s">
        <v>27</v>
      </c>
      <c r="G479" s="188" t="s">
        <v>249</v>
      </c>
      <c r="H479" s="429">
        <v>2000000</v>
      </c>
      <c r="I479" s="430">
        <v>0</v>
      </c>
      <c r="J479" s="431">
        <v>0</v>
      </c>
      <c r="P479" s="483"/>
    </row>
    <row r="480" spans="1:16">
      <c r="A480" s="477" t="s">
        <v>268</v>
      </c>
      <c r="B480" s="21" t="s">
        <v>262</v>
      </c>
      <c r="C480" s="200" t="s">
        <v>842</v>
      </c>
      <c r="D480" s="21" t="s">
        <v>274</v>
      </c>
      <c r="E480" s="467" t="s">
        <v>1537</v>
      </c>
      <c r="F480" s="21" t="s">
        <v>27</v>
      </c>
      <c r="G480" s="188" t="s">
        <v>249</v>
      </c>
      <c r="H480" s="429">
        <v>3000000</v>
      </c>
      <c r="I480" s="430">
        <v>2000000</v>
      </c>
      <c r="J480" s="431">
        <v>0</v>
      </c>
      <c r="P480" s="483"/>
    </row>
    <row r="481" spans="1:16">
      <c r="A481" s="477" t="s">
        <v>268</v>
      </c>
      <c r="B481" s="21" t="s">
        <v>220</v>
      </c>
      <c r="C481" s="185" t="s">
        <v>233</v>
      </c>
      <c r="D481" s="21" t="s">
        <v>274</v>
      </c>
      <c r="E481" s="467" t="s">
        <v>1537</v>
      </c>
      <c r="F481" s="21" t="s">
        <v>27</v>
      </c>
      <c r="G481" s="188" t="s">
        <v>249</v>
      </c>
      <c r="H481" s="429">
        <v>5000000</v>
      </c>
      <c r="I481" s="430">
        <v>1000000</v>
      </c>
      <c r="J481" s="431">
        <v>0</v>
      </c>
      <c r="P481" s="483"/>
    </row>
    <row r="482" spans="1:16">
      <c r="A482" s="477" t="s">
        <v>268</v>
      </c>
      <c r="B482" s="21" t="s">
        <v>221</v>
      </c>
      <c r="C482" s="185" t="s">
        <v>234</v>
      </c>
      <c r="D482" s="21" t="s">
        <v>274</v>
      </c>
      <c r="E482" s="467" t="s">
        <v>1537</v>
      </c>
      <c r="F482" s="21" t="s">
        <v>27</v>
      </c>
      <c r="G482" s="188" t="s">
        <v>249</v>
      </c>
      <c r="H482" s="429">
        <v>4000000</v>
      </c>
      <c r="I482" s="430">
        <v>0</v>
      </c>
      <c r="J482" s="431">
        <v>0</v>
      </c>
      <c r="P482" s="483"/>
    </row>
    <row r="483" spans="1:16">
      <c r="A483" s="477" t="s">
        <v>268</v>
      </c>
      <c r="B483" s="21" t="s">
        <v>222</v>
      </c>
      <c r="C483" s="185" t="s">
        <v>813</v>
      </c>
      <c r="D483" s="21" t="s">
        <v>274</v>
      </c>
      <c r="E483" s="467" t="s">
        <v>1537</v>
      </c>
      <c r="F483" s="21" t="s">
        <v>27</v>
      </c>
      <c r="G483" s="188" t="s">
        <v>249</v>
      </c>
      <c r="H483" s="429">
        <v>6000000</v>
      </c>
      <c r="I483" s="430">
        <v>0</v>
      </c>
      <c r="J483" s="431">
        <v>0</v>
      </c>
      <c r="P483" s="483"/>
    </row>
    <row r="484" spans="1:16">
      <c r="A484" s="477" t="s">
        <v>268</v>
      </c>
      <c r="B484" s="21" t="s">
        <v>223</v>
      </c>
      <c r="C484" s="185" t="s">
        <v>381</v>
      </c>
      <c r="D484" s="21" t="s">
        <v>274</v>
      </c>
      <c r="E484" s="467" t="s">
        <v>1537</v>
      </c>
      <c r="F484" s="21" t="s">
        <v>27</v>
      </c>
      <c r="G484" s="188" t="s">
        <v>249</v>
      </c>
      <c r="H484" s="429">
        <v>2000000</v>
      </c>
      <c r="I484" s="430">
        <v>0</v>
      </c>
      <c r="J484" s="431">
        <v>0</v>
      </c>
      <c r="P484" s="483"/>
    </row>
    <row r="485" spans="1:16">
      <c r="A485" s="477" t="s">
        <v>268</v>
      </c>
      <c r="B485" s="21" t="s">
        <v>242</v>
      </c>
      <c r="C485" s="185" t="s">
        <v>555</v>
      </c>
      <c r="D485" s="21" t="s">
        <v>274</v>
      </c>
      <c r="E485" s="467" t="s">
        <v>1537</v>
      </c>
      <c r="F485" s="21" t="s">
        <v>27</v>
      </c>
      <c r="G485" s="188" t="s">
        <v>249</v>
      </c>
      <c r="H485" s="429">
        <v>4000000</v>
      </c>
      <c r="I485" s="430">
        <v>0</v>
      </c>
      <c r="J485" s="431">
        <v>0</v>
      </c>
      <c r="P485" s="483"/>
    </row>
    <row r="486" spans="1:16">
      <c r="A486" s="477" t="s">
        <v>268</v>
      </c>
      <c r="B486" s="21" t="s">
        <v>502</v>
      </c>
      <c r="C486" s="185" t="s">
        <v>377</v>
      </c>
      <c r="D486" s="21" t="s">
        <v>274</v>
      </c>
      <c r="E486" s="467" t="s">
        <v>1537</v>
      </c>
      <c r="F486" s="21" t="s">
        <v>27</v>
      </c>
      <c r="G486" s="188" t="s">
        <v>249</v>
      </c>
      <c r="H486" s="429">
        <v>5000000</v>
      </c>
      <c r="J486" s="431">
        <v>0</v>
      </c>
      <c r="P486" s="483"/>
    </row>
    <row r="487" spans="1:16">
      <c r="A487" s="477" t="s">
        <v>268</v>
      </c>
      <c r="B487" s="21" t="s">
        <v>560</v>
      </c>
      <c r="C487" s="185" t="s">
        <v>244</v>
      </c>
      <c r="D487" s="21" t="s">
        <v>274</v>
      </c>
      <c r="E487" s="467" t="s">
        <v>1537</v>
      </c>
      <c r="F487" s="21" t="s">
        <v>27</v>
      </c>
      <c r="G487" s="188" t="s">
        <v>249</v>
      </c>
      <c r="H487" s="429">
        <v>2000000</v>
      </c>
      <c r="I487" s="430">
        <v>25000000</v>
      </c>
      <c r="J487" s="431">
        <v>20000000</v>
      </c>
      <c r="P487" s="483"/>
    </row>
    <row r="488" spans="1:16">
      <c r="A488" s="477" t="s">
        <v>268</v>
      </c>
      <c r="B488" s="21" t="s">
        <v>517</v>
      </c>
      <c r="C488" s="185" t="s">
        <v>174</v>
      </c>
      <c r="D488" s="21" t="s">
        <v>274</v>
      </c>
      <c r="E488" s="467" t="s">
        <v>1537</v>
      </c>
      <c r="F488" s="21" t="s">
        <v>27</v>
      </c>
      <c r="G488" s="188" t="s">
        <v>249</v>
      </c>
      <c r="H488" s="429">
        <v>4000000</v>
      </c>
      <c r="I488" s="430">
        <v>4000000</v>
      </c>
      <c r="J488" s="431">
        <v>0</v>
      </c>
      <c r="P488" s="483"/>
    </row>
    <row r="489" spans="1:16">
      <c r="A489" s="477" t="s">
        <v>268</v>
      </c>
      <c r="B489" s="21" t="s">
        <v>240</v>
      </c>
      <c r="C489" s="193" t="s">
        <v>26</v>
      </c>
      <c r="D489" s="21" t="s">
        <v>240</v>
      </c>
      <c r="E489" s="187"/>
      <c r="F489" s="21" t="s">
        <v>240</v>
      </c>
      <c r="G489" s="188" t="s">
        <v>240</v>
      </c>
      <c r="H489" s="432">
        <f>SUM(H461:H488)</f>
        <v>320000000</v>
      </c>
      <c r="I489" s="433">
        <f>SUM(I461:I488)</f>
        <v>369000000</v>
      </c>
      <c r="J489" s="434">
        <f>SUM(J461:J488)</f>
        <v>150000000</v>
      </c>
      <c r="P489" s="483"/>
    </row>
    <row r="490" spans="1:16">
      <c r="A490" s="477" t="s">
        <v>313</v>
      </c>
      <c r="B490" s="21" t="s">
        <v>240</v>
      </c>
      <c r="C490" s="194" t="s">
        <v>1523</v>
      </c>
      <c r="D490" s="21" t="s">
        <v>240</v>
      </c>
      <c r="E490" s="187"/>
      <c r="F490" s="21" t="s">
        <v>240</v>
      </c>
      <c r="G490" s="188" t="s">
        <v>240</v>
      </c>
      <c r="P490" s="483"/>
    </row>
    <row r="491" spans="1:16">
      <c r="A491" s="477" t="s">
        <v>313</v>
      </c>
      <c r="B491" s="21" t="s">
        <v>267</v>
      </c>
      <c r="C491" s="185" t="s">
        <v>252</v>
      </c>
      <c r="D491" s="21" t="s">
        <v>29</v>
      </c>
      <c r="E491" s="467" t="s">
        <v>1537</v>
      </c>
      <c r="F491" s="21" t="s">
        <v>27</v>
      </c>
      <c r="G491" s="188" t="s">
        <v>249</v>
      </c>
      <c r="H491" s="429">
        <v>10000000</v>
      </c>
      <c r="I491" s="430">
        <v>2000000</v>
      </c>
      <c r="J491" s="431">
        <v>0</v>
      </c>
      <c r="P491" s="483"/>
    </row>
    <row r="492" spans="1:16" ht="38.25">
      <c r="A492" s="477" t="s">
        <v>313</v>
      </c>
      <c r="B492" s="21" t="s">
        <v>172</v>
      </c>
      <c r="C492" s="185" t="s">
        <v>247</v>
      </c>
      <c r="D492" s="21" t="s">
        <v>29</v>
      </c>
      <c r="E492" s="467" t="s">
        <v>1537</v>
      </c>
      <c r="F492" s="21" t="s">
        <v>27</v>
      </c>
      <c r="G492" s="188" t="s">
        <v>249</v>
      </c>
      <c r="H492" s="429">
        <v>55000000</v>
      </c>
      <c r="I492" s="430">
        <v>32000000</v>
      </c>
      <c r="J492" s="431">
        <v>0</v>
      </c>
      <c r="K492" s="449" t="s">
        <v>1479</v>
      </c>
      <c r="P492" s="483"/>
    </row>
    <row r="493" spans="1:16">
      <c r="A493" s="477" t="s">
        <v>313</v>
      </c>
      <c r="B493" s="21" t="s">
        <v>478</v>
      </c>
      <c r="C493" s="185" t="s">
        <v>530</v>
      </c>
      <c r="D493" s="21" t="s">
        <v>29</v>
      </c>
      <c r="E493" s="467" t="s">
        <v>1537</v>
      </c>
      <c r="F493" s="21" t="s">
        <v>27</v>
      </c>
      <c r="G493" s="188" t="s">
        <v>249</v>
      </c>
      <c r="H493" s="429">
        <v>30000000</v>
      </c>
      <c r="I493" s="430">
        <v>10000000</v>
      </c>
      <c r="J493" s="431">
        <v>0</v>
      </c>
      <c r="P493" s="483"/>
    </row>
    <row r="494" spans="1:16" ht="25.5">
      <c r="A494" s="477" t="s">
        <v>313</v>
      </c>
      <c r="B494" s="21" t="s">
        <v>528</v>
      </c>
      <c r="C494" s="185" t="s">
        <v>573</v>
      </c>
      <c r="D494" s="21" t="s">
        <v>29</v>
      </c>
      <c r="E494" s="467" t="s">
        <v>1537</v>
      </c>
      <c r="F494" s="195" t="s">
        <v>376</v>
      </c>
      <c r="G494" s="188" t="s">
        <v>249</v>
      </c>
      <c r="H494" s="429">
        <v>30000000</v>
      </c>
      <c r="I494" s="430">
        <v>13000000</v>
      </c>
      <c r="J494" s="431">
        <v>0</v>
      </c>
      <c r="K494" s="449" t="s">
        <v>1482</v>
      </c>
      <c r="P494" s="483"/>
    </row>
    <row r="495" spans="1:16">
      <c r="A495" s="477" t="s">
        <v>313</v>
      </c>
      <c r="B495" s="21" t="s">
        <v>529</v>
      </c>
      <c r="C495" s="185" t="s">
        <v>1048</v>
      </c>
      <c r="D495" s="21" t="s">
        <v>29</v>
      </c>
      <c r="E495" s="467" t="s">
        <v>1537</v>
      </c>
      <c r="F495" s="21" t="s">
        <v>27</v>
      </c>
      <c r="G495" s="188" t="s">
        <v>249</v>
      </c>
      <c r="H495" s="429">
        <v>0</v>
      </c>
      <c r="I495" s="430">
        <v>70000000</v>
      </c>
      <c r="P495" s="483"/>
    </row>
    <row r="496" spans="1:16">
      <c r="A496" s="477" t="s">
        <v>313</v>
      </c>
      <c r="B496" s="21" t="s">
        <v>225</v>
      </c>
      <c r="C496" s="185" t="s">
        <v>1050</v>
      </c>
      <c r="D496" s="21" t="s">
        <v>29</v>
      </c>
      <c r="E496" s="467" t="s">
        <v>1537</v>
      </c>
      <c r="F496" s="21" t="s">
        <v>27</v>
      </c>
      <c r="G496" s="188" t="s">
        <v>249</v>
      </c>
      <c r="H496" s="429">
        <v>45000000</v>
      </c>
      <c r="I496" s="430">
        <v>33000000</v>
      </c>
      <c r="J496" s="431">
        <v>0</v>
      </c>
      <c r="P496" s="483"/>
    </row>
    <row r="497" spans="1:16">
      <c r="A497" s="477" t="s">
        <v>313</v>
      </c>
      <c r="B497" s="21" t="s">
        <v>261</v>
      </c>
      <c r="C497" s="185" t="s">
        <v>572</v>
      </c>
      <c r="D497" s="21" t="s">
        <v>29</v>
      </c>
      <c r="E497" s="467" t="s">
        <v>1537</v>
      </c>
      <c r="F497" s="21" t="s">
        <v>27</v>
      </c>
      <c r="G497" s="188" t="s">
        <v>249</v>
      </c>
      <c r="H497" s="429">
        <v>3000000</v>
      </c>
      <c r="I497" s="430">
        <v>2000000</v>
      </c>
      <c r="P497" s="483"/>
    </row>
    <row r="498" spans="1:16">
      <c r="A498" s="477" t="s">
        <v>313</v>
      </c>
      <c r="B498" s="21" t="s">
        <v>220</v>
      </c>
      <c r="C498" s="185" t="s">
        <v>233</v>
      </c>
      <c r="D498" s="21" t="s">
        <v>29</v>
      </c>
      <c r="E498" s="467" t="s">
        <v>1537</v>
      </c>
      <c r="F498" s="195" t="s">
        <v>376</v>
      </c>
      <c r="G498" s="188" t="s">
        <v>249</v>
      </c>
      <c r="H498" s="429">
        <v>10000000</v>
      </c>
      <c r="I498" s="430">
        <v>7000000</v>
      </c>
      <c r="J498" s="431">
        <v>0</v>
      </c>
      <c r="P498" s="483"/>
    </row>
    <row r="499" spans="1:16">
      <c r="A499" s="477" t="s">
        <v>313</v>
      </c>
      <c r="B499" s="21" t="s">
        <v>519</v>
      </c>
      <c r="C499" s="185" t="s">
        <v>173</v>
      </c>
      <c r="D499" s="21" t="s">
        <v>29</v>
      </c>
      <c r="E499" s="467" t="s">
        <v>1537</v>
      </c>
      <c r="F499" s="21" t="s">
        <v>27</v>
      </c>
      <c r="G499" s="188" t="s">
        <v>249</v>
      </c>
      <c r="H499" s="429">
        <v>0</v>
      </c>
      <c r="I499" s="430">
        <v>10000000</v>
      </c>
      <c r="J499" s="431">
        <v>0</v>
      </c>
      <c r="P499" s="483"/>
    </row>
    <row r="500" spans="1:16">
      <c r="A500" s="477" t="s">
        <v>313</v>
      </c>
      <c r="B500" s="21" t="s">
        <v>527</v>
      </c>
      <c r="C500" s="185" t="s">
        <v>175</v>
      </c>
      <c r="D500" s="21" t="s">
        <v>29</v>
      </c>
      <c r="E500" s="467" t="s">
        <v>1537</v>
      </c>
      <c r="F500" s="21" t="s">
        <v>27</v>
      </c>
      <c r="G500" s="188" t="s">
        <v>249</v>
      </c>
      <c r="H500" s="429">
        <v>7000000</v>
      </c>
      <c r="I500" s="430">
        <v>8000000</v>
      </c>
      <c r="J500" s="431">
        <v>0</v>
      </c>
      <c r="P500" s="483"/>
    </row>
    <row r="501" spans="1:16">
      <c r="A501" s="477" t="s">
        <v>313</v>
      </c>
      <c r="B501" s="21" t="s">
        <v>240</v>
      </c>
      <c r="C501" s="193" t="s">
        <v>26</v>
      </c>
      <c r="D501" s="21" t="s">
        <v>240</v>
      </c>
      <c r="E501" s="187"/>
      <c r="F501" s="21" t="s">
        <v>240</v>
      </c>
      <c r="G501" s="188" t="s">
        <v>240</v>
      </c>
      <c r="H501" s="432">
        <f>SUM(H491:H500)</f>
        <v>190000000</v>
      </c>
      <c r="I501" s="433">
        <f>SUM(I491:I500)</f>
        <v>187000000</v>
      </c>
      <c r="J501" s="434">
        <f>SUM(J491:J500)</f>
        <v>0</v>
      </c>
      <c r="P501" s="483"/>
    </row>
    <row r="502" spans="1:16">
      <c r="A502" s="477" t="s">
        <v>307</v>
      </c>
      <c r="B502" s="21" t="s">
        <v>240</v>
      </c>
      <c r="C502" s="194" t="s">
        <v>308</v>
      </c>
      <c r="D502" s="21" t="s">
        <v>240</v>
      </c>
      <c r="E502" s="187"/>
      <c r="F502" s="21" t="s">
        <v>240</v>
      </c>
      <c r="G502" s="188" t="s">
        <v>240</v>
      </c>
      <c r="P502" s="483"/>
    </row>
    <row r="503" spans="1:16">
      <c r="A503" s="477" t="s">
        <v>307</v>
      </c>
      <c r="B503" s="21" t="s">
        <v>267</v>
      </c>
      <c r="C503" s="185" t="s">
        <v>252</v>
      </c>
      <c r="D503" s="21" t="s">
        <v>393</v>
      </c>
      <c r="E503" s="467" t="s">
        <v>1537</v>
      </c>
      <c r="F503" s="21" t="s">
        <v>27</v>
      </c>
      <c r="G503" s="188" t="s">
        <v>249</v>
      </c>
      <c r="H503" s="429">
        <v>7000000</v>
      </c>
      <c r="I503" s="430">
        <v>8000000</v>
      </c>
      <c r="J503" s="431">
        <v>0</v>
      </c>
      <c r="P503" s="483"/>
    </row>
    <row r="504" spans="1:16">
      <c r="A504" s="477" t="s">
        <v>307</v>
      </c>
      <c r="B504" s="21" t="s">
        <v>172</v>
      </c>
      <c r="C504" s="185" t="s">
        <v>247</v>
      </c>
      <c r="D504" s="21" t="s">
        <v>393</v>
      </c>
      <c r="E504" s="467" t="s">
        <v>1537</v>
      </c>
      <c r="F504" s="21" t="s">
        <v>27</v>
      </c>
      <c r="G504" s="188" t="s">
        <v>249</v>
      </c>
      <c r="H504" s="429">
        <v>20000000</v>
      </c>
      <c r="I504" s="430">
        <v>20000000</v>
      </c>
      <c r="J504" s="431">
        <v>0</v>
      </c>
      <c r="P504" s="483"/>
    </row>
    <row r="505" spans="1:16">
      <c r="A505" s="477" t="s">
        <v>307</v>
      </c>
      <c r="B505" s="21" t="s">
        <v>394</v>
      </c>
      <c r="C505" s="185" t="s">
        <v>794</v>
      </c>
      <c r="D505" s="21" t="s">
        <v>393</v>
      </c>
      <c r="E505" s="467" t="s">
        <v>1537</v>
      </c>
      <c r="F505" s="21" t="s">
        <v>27</v>
      </c>
      <c r="G505" s="188" t="s">
        <v>249</v>
      </c>
      <c r="H505" s="429">
        <v>0</v>
      </c>
      <c r="I505" s="430">
        <v>5000000</v>
      </c>
      <c r="J505" s="431">
        <v>0</v>
      </c>
      <c r="P505" s="483"/>
    </row>
    <row r="506" spans="1:16">
      <c r="A506" s="477" t="s">
        <v>307</v>
      </c>
      <c r="B506" s="21" t="s">
        <v>253</v>
      </c>
      <c r="C506" s="185" t="s">
        <v>540</v>
      </c>
      <c r="D506" s="21" t="s">
        <v>393</v>
      </c>
      <c r="E506" s="467" t="s">
        <v>1537</v>
      </c>
      <c r="F506" s="21" t="s">
        <v>27</v>
      </c>
      <c r="G506" s="188" t="s">
        <v>249</v>
      </c>
      <c r="H506" s="429">
        <v>1000000</v>
      </c>
      <c r="I506" s="430">
        <v>500000</v>
      </c>
      <c r="J506" s="431">
        <v>0</v>
      </c>
      <c r="P506" s="483"/>
    </row>
    <row r="507" spans="1:16">
      <c r="A507" s="477" t="s">
        <v>307</v>
      </c>
      <c r="B507" s="21" t="s">
        <v>169</v>
      </c>
      <c r="C507" s="185" t="s">
        <v>388</v>
      </c>
      <c r="D507" s="21" t="s">
        <v>393</v>
      </c>
      <c r="E507" s="467" t="s">
        <v>1537</v>
      </c>
      <c r="F507" s="21" t="s">
        <v>27</v>
      </c>
      <c r="G507" s="188" t="s">
        <v>249</v>
      </c>
      <c r="H507" s="429">
        <v>2000000</v>
      </c>
      <c r="I507" s="430">
        <v>1500000</v>
      </c>
      <c r="J507" s="431">
        <v>0</v>
      </c>
      <c r="P507" s="483"/>
    </row>
    <row r="508" spans="1:16">
      <c r="A508" s="477" t="s">
        <v>307</v>
      </c>
      <c r="B508" s="21" t="s">
        <v>261</v>
      </c>
      <c r="C508" s="185" t="s">
        <v>572</v>
      </c>
      <c r="D508" s="21" t="s">
        <v>393</v>
      </c>
      <c r="E508" s="467" t="s">
        <v>1537</v>
      </c>
      <c r="F508" s="21" t="s">
        <v>27</v>
      </c>
      <c r="G508" s="188" t="s">
        <v>249</v>
      </c>
      <c r="H508" s="429">
        <v>500000</v>
      </c>
      <c r="I508" s="430">
        <v>500000</v>
      </c>
      <c r="J508" s="431">
        <v>0</v>
      </c>
      <c r="P508" s="483"/>
    </row>
    <row r="509" spans="1:16">
      <c r="A509" s="477" t="s">
        <v>307</v>
      </c>
      <c r="B509" s="21" t="s">
        <v>379</v>
      </c>
      <c r="C509" s="185" t="s">
        <v>826</v>
      </c>
      <c r="D509" s="21" t="s">
        <v>393</v>
      </c>
      <c r="E509" s="467" t="s">
        <v>1537</v>
      </c>
      <c r="F509" s="21" t="s">
        <v>27</v>
      </c>
      <c r="G509" s="188" t="s">
        <v>249</v>
      </c>
      <c r="H509" s="429">
        <v>500000</v>
      </c>
      <c r="I509" s="430">
        <v>500000</v>
      </c>
      <c r="J509" s="431">
        <v>0</v>
      </c>
      <c r="P509" s="483"/>
    </row>
    <row r="510" spans="1:16">
      <c r="A510" s="477" t="s">
        <v>307</v>
      </c>
      <c r="B510" s="21" t="s">
        <v>262</v>
      </c>
      <c r="C510" s="200" t="s">
        <v>842</v>
      </c>
      <c r="D510" s="21" t="s">
        <v>393</v>
      </c>
      <c r="E510" s="467" t="s">
        <v>1537</v>
      </c>
      <c r="F510" s="21" t="s">
        <v>27</v>
      </c>
      <c r="G510" s="188" t="s">
        <v>249</v>
      </c>
      <c r="H510" s="429">
        <v>1000000</v>
      </c>
      <c r="I510" s="430">
        <v>1000000</v>
      </c>
      <c r="J510" s="431">
        <v>0</v>
      </c>
      <c r="P510" s="483"/>
    </row>
    <row r="511" spans="1:16">
      <c r="A511" s="477" t="s">
        <v>307</v>
      </c>
      <c r="B511" s="21" t="s">
        <v>220</v>
      </c>
      <c r="C511" s="185" t="s">
        <v>233</v>
      </c>
      <c r="D511" s="21" t="s">
        <v>393</v>
      </c>
      <c r="E511" s="467" t="s">
        <v>1537</v>
      </c>
      <c r="F511" s="21" t="s">
        <v>27</v>
      </c>
      <c r="G511" s="188" t="s">
        <v>249</v>
      </c>
      <c r="H511" s="429">
        <v>2500000</v>
      </c>
      <c r="I511" s="430">
        <v>1500000</v>
      </c>
      <c r="J511" s="431">
        <v>0</v>
      </c>
      <c r="P511" s="483"/>
    </row>
    <row r="512" spans="1:16">
      <c r="A512" s="477" t="s">
        <v>307</v>
      </c>
      <c r="B512" s="21" t="s">
        <v>221</v>
      </c>
      <c r="C512" s="185" t="s">
        <v>234</v>
      </c>
      <c r="D512" s="21" t="s">
        <v>393</v>
      </c>
      <c r="E512" s="467" t="s">
        <v>1537</v>
      </c>
      <c r="F512" s="21" t="s">
        <v>27</v>
      </c>
      <c r="G512" s="188" t="s">
        <v>249</v>
      </c>
      <c r="H512" s="429">
        <v>500000</v>
      </c>
      <c r="I512" s="430">
        <v>500000</v>
      </c>
      <c r="J512" s="431">
        <v>0</v>
      </c>
      <c r="P512" s="483"/>
    </row>
    <row r="513" spans="1:16">
      <c r="A513" s="477" t="s">
        <v>307</v>
      </c>
      <c r="B513" s="21" t="s">
        <v>517</v>
      </c>
      <c r="C513" s="185" t="s">
        <v>174</v>
      </c>
      <c r="D513" s="21" t="s">
        <v>393</v>
      </c>
      <c r="E513" s="467" t="s">
        <v>1537</v>
      </c>
      <c r="F513" s="21" t="s">
        <v>27</v>
      </c>
      <c r="G513" s="188" t="s">
        <v>249</v>
      </c>
      <c r="H513" s="429">
        <v>3000000</v>
      </c>
      <c r="I513" s="430">
        <v>3000000</v>
      </c>
      <c r="J513" s="431">
        <v>0</v>
      </c>
      <c r="P513" s="483"/>
    </row>
    <row r="514" spans="1:16">
      <c r="A514" s="477" t="s">
        <v>307</v>
      </c>
      <c r="B514" s="21" t="s">
        <v>518</v>
      </c>
      <c r="C514" s="185" t="s">
        <v>516</v>
      </c>
      <c r="D514" s="21" t="s">
        <v>393</v>
      </c>
      <c r="E514" s="467" t="s">
        <v>1537</v>
      </c>
      <c r="F514" s="21" t="s">
        <v>27</v>
      </c>
      <c r="G514" s="188" t="s">
        <v>249</v>
      </c>
      <c r="H514" s="429">
        <v>20000000</v>
      </c>
      <c r="I514" s="430">
        <v>20000000</v>
      </c>
      <c r="J514" s="431">
        <v>340000</v>
      </c>
      <c r="P514" s="483"/>
    </row>
    <row r="515" spans="1:16">
      <c r="A515" s="477" t="s">
        <v>307</v>
      </c>
      <c r="B515" s="21" t="s">
        <v>527</v>
      </c>
      <c r="C515" s="185" t="s">
        <v>175</v>
      </c>
      <c r="D515" s="21" t="s">
        <v>393</v>
      </c>
      <c r="E515" s="467" t="s">
        <v>1537</v>
      </c>
      <c r="F515" s="21" t="s">
        <v>27</v>
      </c>
      <c r="G515" s="188" t="s">
        <v>249</v>
      </c>
      <c r="H515" s="429">
        <v>20000000</v>
      </c>
      <c r="I515" s="430">
        <v>47000000</v>
      </c>
      <c r="J515" s="431">
        <v>0</v>
      </c>
      <c r="P515" s="483"/>
    </row>
    <row r="516" spans="1:16">
      <c r="A516" s="477" t="s">
        <v>307</v>
      </c>
      <c r="B516" s="21" t="s">
        <v>240</v>
      </c>
      <c r="C516" s="193" t="s">
        <v>26</v>
      </c>
      <c r="D516" s="23" t="s">
        <v>240</v>
      </c>
      <c r="E516" s="197"/>
      <c r="F516" s="23" t="s">
        <v>240</v>
      </c>
      <c r="G516" s="198" t="s">
        <v>240</v>
      </c>
      <c r="H516" s="432">
        <f>SUM(H503:H515)</f>
        <v>78000000</v>
      </c>
      <c r="I516" s="433">
        <f>SUM(I503:I515)</f>
        <v>109000000</v>
      </c>
      <c r="J516" s="434">
        <f>SUM(J503:J515)</f>
        <v>340000</v>
      </c>
      <c r="K516" s="479"/>
      <c r="P516" s="483"/>
    </row>
    <row r="517" spans="1:16">
      <c r="A517" s="477" t="s">
        <v>72</v>
      </c>
      <c r="B517" s="21" t="s">
        <v>240</v>
      </c>
      <c r="C517" s="194" t="s">
        <v>80</v>
      </c>
      <c r="D517" s="21" t="s">
        <v>240</v>
      </c>
      <c r="E517" s="187"/>
      <c r="F517" s="21" t="s">
        <v>240</v>
      </c>
      <c r="G517" s="188" t="s">
        <v>240</v>
      </c>
      <c r="P517" s="483"/>
    </row>
    <row r="518" spans="1:16" ht="38.25">
      <c r="A518" s="477" t="s">
        <v>72</v>
      </c>
      <c r="B518" s="21" t="s">
        <v>346</v>
      </c>
      <c r="C518" s="185" t="s">
        <v>564</v>
      </c>
      <c r="D518" s="21" t="s">
        <v>79</v>
      </c>
      <c r="E518" s="467" t="s">
        <v>1537</v>
      </c>
      <c r="F518" s="195" t="s">
        <v>376</v>
      </c>
      <c r="G518" s="188" t="s">
        <v>249</v>
      </c>
      <c r="H518" s="429">
        <v>1200000000</v>
      </c>
      <c r="I518" s="430">
        <v>20000000</v>
      </c>
      <c r="J518" s="431">
        <v>0</v>
      </c>
      <c r="K518" s="449" t="s">
        <v>1115</v>
      </c>
      <c r="P518" s="483"/>
    </row>
    <row r="519" spans="1:16" ht="76.5">
      <c r="A519" s="477" t="s">
        <v>72</v>
      </c>
      <c r="B519" s="21" t="s">
        <v>353</v>
      </c>
      <c r="C519" s="185" t="s">
        <v>354</v>
      </c>
      <c r="D519" s="21" t="s">
        <v>79</v>
      </c>
      <c r="E519" s="467" t="s">
        <v>1537</v>
      </c>
      <c r="F519" s="195" t="s">
        <v>376</v>
      </c>
      <c r="G519" s="188" t="s">
        <v>249</v>
      </c>
      <c r="H519" s="429">
        <v>1300000000</v>
      </c>
      <c r="I519" s="430">
        <v>1580000000</v>
      </c>
      <c r="J519" s="431">
        <v>1385636335</v>
      </c>
      <c r="K519" s="449" t="s">
        <v>1501</v>
      </c>
      <c r="P519" s="483"/>
    </row>
    <row r="520" spans="1:16">
      <c r="A520" s="477" t="s">
        <v>72</v>
      </c>
      <c r="B520" s="21" t="s">
        <v>528</v>
      </c>
      <c r="C520" s="185" t="s">
        <v>573</v>
      </c>
      <c r="D520" s="21" t="s">
        <v>79</v>
      </c>
      <c r="E520" s="467" t="s">
        <v>1537</v>
      </c>
      <c r="F520" s="195" t="s">
        <v>376</v>
      </c>
      <c r="G520" s="188" t="s">
        <v>249</v>
      </c>
      <c r="H520" s="429">
        <v>25000000</v>
      </c>
      <c r="I520" s="430">
        <v>10000000</v>
      </c>
      <c r="J520" s="431">
        <v>0</v>
      </c>
      <c r="P520" s="483"/>
    </row>
    <row r="521" spans="1:16">
      <c r="A521" s="477" t="s">
        <v>72</v>
      </c>
      <c r="B521" s="21" t="s">
        <v>225</v>
      </c>
      <c r="C521" s="185" t="s">
        <v>1050</v>
      </c>
      <c r="D521" s="21" t="s">
        <v>79</v>
      </c>
      <c r="E521" s="467" t="s">
        <v>1537</v>
      </c>
      <c r="F521" s="195" t="s">
        <v>376</v>
      </c>
      <c r="G521" s="188" t="s">
        <v>249</v>
      </c>
      <c r="H521" s="429">
        <v>20000000</v>
      </c>
      <c r="I521" s="430">
        <v>15000000</v>
      </c>
      <c r="J521" s="431">
        <v>0</v>
      </c>
      <c r="P521" s="483"/>
    </row>
    <row r="522" spans="1:16">
      <c r="A522" s="477" t="s">
        <v>72</v>
      </c>
      <c r="B522" s="21" t="s">
        <v>254</v>
      </c>
      <c r="C522" s="185" t="s">
        <v>825</v>
      </c>
      <c r="D522" s="21" t="s">
        <v>79</v>
      </c>
      <c r="E522" s="467" t="s">
        <v>1537</v>
      </c>
      <c r="F522" s="195" t="s">
        <v>376</v>
      </c>
      <c r="G522" s="188" t="s">
        <v>249</v>
      </c>
      <c r="H522" s="429">
        <v>80000000</v>
      </c>
      <c r="I522" s="430">
        <v>50000000</v>
      </c>
      <c r="J522" s="431">
        <v>0</v>
      </c>
      <c r="P522" s="483"/>
    </row>
    <row r="523" spans="1:16">
      <c r="A523" s="477" t="s">
        <v>72</v>
      </c>
      <c r="B523" s="21" t="s">
        <v>264</v>
      </c>
      <c r="C523" s="185" t="s">
        <v>786</v>
      </c>
      <c r="D523" s="21" t="s">
        <v>79</v>
      </c>
      <c r="E523" s="467" t="s">
        <v>1537</v>
      </c>
      <c r="F523" s="195" t="s">
        <v>376</v>
      </c>
      <c r="G523" s="188" t="s">
        <v>249</v>
      </c>
      <c r="H523" s="429">
        <v>10000000</v>
      </c>
      <c r="I523" s="430">
        <v>20000000</v>
      </c>
      <c r="J523" s="431">
        <v>0</v>
      </c>
      <c r="P523" s="483"/>
    </row>
    <row r="524" spans="1:16">
      <c r="A524" s="477" t="s">
        <v>72</v>
      </c>
      <c r="B524" s="21" t="s">
        <v>520</v>
      </c>
      <c r="C524" s="185" t="s">
        <v>1146</v>
      </c>
      <c r="D524" s="21" t="s">
        <v>79</v>
      </c>
      <c r="E524" s="467" t="s">
        <v>1537</v>
      </c>
      <c r="F524" s="195" t="s">
        <v>376</v>
      </c>
      <c r="G524" s="188" t="s">
        <v>249</v>
      </c>
      <c r="H524" s="429">
        <v>30000000</v>
      </c>
      <c r="I524" s="430">
        <v>30000000</v>
      </c>
      <c r="J524" s="431">
        <v>18768750</v>
      </c>
      <c r="P524" s="483"/>
    </row>
    <row r="525" spans="1:16">
      <c r="A525" s="477" t="s">
        <v>72</v>
      </c>
      <c r="B525" s="21" t="s">
        <v>169</v>
      </c>
      <c r="C525" s="185" t="s">
        <v>388</v>
      </c>
      <c r="D525" s="21" t="s">
        <v>79</v>
      </c>
      <c r="E525" s="467" t="s">
        <v>1537</v>
      </c>
      <c r="F525" s="195" t="s">
        <v>376</v>
      </c>
      <c r="G525" s="188" t="s">
        <v>249</v>
      </c>
      <c r="H525" s="429">
        <v>5000000</v>
      </c>
      <c r="I525" s="430">
        <v>5000000</v>
      </c>
      <c r="J525" s="431">
        <v>0</v>
      </c>
      <c r="P525" s="483"/>
    </row>
    <row r="526" spans="1:16">
      <c r="A526" s="477" t="s">
        <v>72</v>
      </c>
      <c r="B526" s="21" t="s">
        <v>220</v>
      </c>
      <c r="C526" s="185" t="s">
        <v>233</v>
      </c>
      <c r="D526" s="21" t="s">
        <v>79</v>
      </c>
      <c r="E526" s="467" t="s">
        <v>1537</v>
      </c>
      <c r="F526" s="195" t="s">
        <v>376</v>
      </c>
      <c r="G526" s="188" t="s">
        <v>249</v>
      </c>
      <c r="H526" s="429">
        <v>10000000</v>
      </c>
      <c r="I526" s="430">
        <v>20000000</v>
      </c>
      <c r="J526" s="431">
        <v>0</v>
      </c>
      <c r="P526" s="483"/>
    </row>
    <row r="527" spans="1:16">
      <c r="A527" s="477" t="s">
        <v>72</v>
      </c>
      <c r="B527" s="21" t="s">
        <v>502</v>
      </c>
      <c r="C527" s="185" t="s">
        <v>377</v>
      </c>
      <c r="D527" s="21" t="s">
        <v>79</v>
      </c>
      <c r="E527" s="467" t="s">
        <v>1537</v>
      </c>
      <c r="F527" s="195" t="s">
        <v>376</v>
      </c>
      <c r="G527" s="188" t="s">
        <v>249</v>
      </c>
      <c r="H527" s="429">
        <v>100000000</v>
      </c>
      <c r="I527" s="430">
        <v>45000000</v>
      </c>
      <c r="J527" s="431">
        <v>0</v>
      </c>
      <c r="P527" s="483"/>
    </row>
    <row r="528" spans="1:16">
      <c r="A528" s="477" t="s">
        <v>72</v>
      </c>
      <c r="B528" s="21" t="s">
        <v>519</v>
      </c>
      <c r="C528" s="185" t="s">
        <v>173</v>
      </c>
      <c r="D528" s="21" t="s">
        <v>79</v>
      </c>
      <c r="E528" s="467" t="s">
        <v>1537</v>
      </c>
      <c r="F528" s="195" t="s">
        <v>376</v>
      </c>
      <c r="G528" s="188" t="s">
        <v>249</v>
      </c>
      <c r="H528" s="429">
        <v>3000000</v>
      </c>
      <c r="I528" s="430">
        <v>5000000</v>
      </c>
      <c r="J528" s="431">
        <v>0</v>
      </c>
      <c r="P528" s="483"/>
    </row>
    <row r="529" spans="1:16">
      <c r="A529" s="477" t="s">
        <v>72</v>
      </c>
      <c r="B529" s="21" t="s">
        <v>517</v>
      </c>
      <c r="C529" s="185" t="s">
        <v>174</v>
      </c>
      <c r="D529" s="21" t="s">
        <v>79</v>
      </c>
      <c r="E529" s="467" t="s">
        <v>1537</v>
      </c>
      <c r="F529" s="195" t="s">
        <v>376</v>
      </c>
      <c r="G529" s="188" t="s">
        <v>249</v>
      </c>
      <c r="H529" s="429">
        <v>4000000</v>
      </c>
      <c r="I529" s="430">
        <v>7000000</v>
      </c>
      <c r="J529" s="431">
        <v>0</v>
      </c>
      <c r="P529" s="483"/>
    </row>
    <row r="530" spans="1:16">
      <c r="A530" s="477" t="s">
        <v>72</v>
      </c>
      <c r="B530" s="21" t="s">
        <v>503</v>
      </c>
      <c r="C530" s="185" t="s">
        <v>739</v>
      </c>
      <c r="D530" s="21" t="s">
        <v>79</v>
      </c>
      <c r="E530" s="467" t="s">
        <v>1537</v>
      </c>
      <c r="F530" s="195" t="s">
        <v>376</v>
      </c>
      <c r="G530" s="188" t="s">
        <v>249</v>
      </c>
      <c r="H530" s="429">
        <v>703000000</v>
      </c>
      <c r="I530" s="430">
        <f>690220000+5000000</f>
        <v>695220000</v>
      </c>
      <c r="J530" s="431">
        <v>401101950</v>
      </c>
      <c r="P530" s="483"/>
    </row>
    <row r="531" spans="1:16">
      <c r="A531" s="477" t="s">
        <v>72</v>
      </c>
      <c r="B531" s="21" t="s">
        <v>527</v>
      </c>
      <c r="C531" s="185" t="s">
        <v>175</v>
      </c>
      <c r="D531" s="21" t="s">
        <v>79</v>
      </c>
      <c r="E531" s="467" t="s">
        <v>1537</v>
      </c>
      <c r="F531" s="195" t="s">
        <v>376</v>
      </c>
      <c r="G531" s="188" t="s">
        <v>249</v>
      </c>
      <c r="H531" s="429">
        <v>10000000</v>
      </c>
      <c r="I531" s="430">
        <v>10000000</v>
      </c>
      <c r="J531" s="431">
        <v>0</v>
      </c>
      <c r="P531" s="483"/>
    </row>
    <row r="532" spans="1:16">
      <c r="A532" s="477" t="s">
        <v>72</v>
      </c>
      <c r="B532" s="21" t="s">
        <v>240</v>
      </c>
      <c r="C532" s="193" t="s">
        <v>26</v>
      </c>
      <c r="D532" s="21" t="s">
        <v>240</v>
      </c>
      <c r="E532" s="187"/>
      <c r="F532" s="21" t="s">
        <v>240</v>
      </c>
      <c r="G532" s="188" t="s">
        <v>240</v>
      </c>
      <c r="H532" s="432">
        <f>SUM(H518:H531)</f>
        <v>3500000000</v>
      </c>
      <c r="I532" s="433">
        <f>SUM(I518:I531)</f>
        <v>2512220000</v>
      </c>
      <c r="J532" s="434">
        <f>SUM(J518:J531)</f>
        <v>1805507035</v>
      </c>
      <c r="P532" s="483"/>
    </row>
    <row r="533" spans="1:16">
      <c r="A533" s="477" t="s">
        <v>322</v>
      </c>
      <c r="B533" s="21" t="s">
        <v>240</v>
      </c>
      <c r="C533" s="194" t="s">
        <v>535</v>
      </c>
      <c r="D533" s="21" t="s">
        <v>240</v>
      </c>
      <c r="E533" s="187"/>
      <c r="F533" s="21" t="s">
        <v>240</v>
      </c>
      <c r="G533" s="188" t="s">
        <v>240</v>
      </c>
      <c r="P533" s="483"/>
    </row>
    <row r="534" spans="1:16">
      <c r="A534" s="477" t="s">
        <v>322</v>
      </c>
      <c r="B534" s="21" t="s">
        <v>517</v>
      </c>
      <c r="C534" s="185" t="s">
        <v>174</v>
      </c>
      <c r="D534" s="21" t="s">
        <v>79</v>
      </c>
      <c r="E534" s="467" t="s">
        <v>1537</v>
      </c>
      <c r="F534" s="195" t="s">
        <v>376</v>
      </c>
      <c r="G534" s="188" t="s">
        <v>249</v>
      </c>
      <c r="H534" s="429">
        <v>10000000</v>
      </c>
      <c r="I534" s="430">
        <v>0</v>
      </c>
      <c r="J534" s="431">
        <v>0</v>
      </c>
      <c r="P534" s="483"/>
    </row>
    <row r="535" spans="1:16">
      <c r="A535" s="477" t="s">
        <v>322</v>
      </c>
      <c r="B535" s="21" t="s">
        <v>527</v>
      </c>
      <c r="C535" s="185" t="s">
        <v>175</v>
      </c>
      <c r="D535" s="21" t="s">
        <v>79</v>
      </c>
      <c r="E535" s="467" t="s">
        <v>1537</v>
      </c>
      <c r="F535" s="195" t="s">
        <v>376</v>
      </c>
      <c r="G535" s="188" t="s">
        <v>249</v>
      </c>
      <c r="H535" s="429">
        <v>1589000000</v>
      </c>
      <c r="I535" s="430">
        <v>1774000000</v>
      </c>
      <c r="J535" s="431">
        <v>0</v>
      </c>
      <c r="P535" s="483"/>
    </row>
    <row r="536" spans="1:16">
      <c r="A536" s="477" t="s">
        <v>322</v>
      </c>
      <c r="B536" s="21" t="s">
        <v>240</v>
      </c>
      <c r="C536" s="193" t="s">
        <v>26</v>
      </c>
      <c r="D536" s="21" t="s">
        <v>240</v>
      </c>
      <c r="E536" s="187"/>
      <c r="F536" s="21" t="s">
        <v>240</v>
      </c>
      <c r="G536" s="188" t="s">
        <v>240</v>
      </c>
      <c r="H536" s="432">
        <f>SUM(H534:H535)</f>
        <v>1599000000</v>
      </c>
      <c r="I536" s="433">
        <f>SUM(I534:I535)</f>
        <v>1774000000</v>
      </c>
      <c r="J536" s="434">
        <f>SUM(J534:J535)</f>
        <v>0</v>
      </c>
      <c r="P536" s="483"/>
    </row>
    <row r="537" spans="1:16">
      <c r="A537" s="477" t="s">
        <v>95</v>
      </c>
      <c r="B537" s="21" t="s">
        <v>240</v>
      </c>
      <c r="C537" s="194" t="s">
        <v>93</v>
      </c>
      <c r="D537" s="21" t="s">
        <v>240</v>
      </c>
      <c r="E537" s="187"/>
      <c r="F537" s="21" t="s">
        <v>240</v>
      </c>
      <c r="G537" s="188" t="s">
        <v>240</v>
      </c>
      <c r="P537" s="483"/>
    </row>
    <row r="538" spans="1:16">
      <c r="A538" s="477" t="s">
        <v>95</v>
      </c>
      <c r="B538" s="21" t="s">
        <v>537</v>
      </c>
      <c r="C538" s="185" t="s">
        <v>549</v>
      </c>
      <c r="D538" s="21" t="s">
        <v>96</v>
      </c>
      <c r="E538" s="467" t="s">
        <v>1537</v>
      </c>
      <c r="F538" s="21" t="s">
        <v>27</v>
      </c>
      <c r="G538" s="188" t="s">
        <v>249</v>
      </c>
      <c r="H538" s="429">
        <v>0</v>
      </c>
      <c r="I538" s="430">
        <v>30000000</v>
      </c>
      <c r="J538" s="431">
        <v>28710761.600000001</v>
      </c>
      <c r="K538" s="449" t="s">
        <v>1047</v>
      </c>
      <c r="P538" s="483"/>
    </row>
    <row r="539" spans="1:16">
      <c r="A539" s="477" t="s">
        <v>95</v>
      </c>
      <c r="B539" s="21" t="s">
        <v>501</v>
      </c>
      <c r="C539" s="185" t="s">
        <v>822</v>
      </c>
      <c r="D539" s="21" t="s">
        <v>96</v>
      </c>
      <c r="E539" s="467" t="s">
        <v>1537</v>
      </c>
      <c r="F539" s="21" t="s">
        <v>27</v>
      </c>
      <c r="G539" s="188" t="s">
        <v>249</v>
      </c>
      <c r="H539" s="429">
        <v>0</v>
      </c>
      <c r="I539" s="430">
        <v>20000000</v>
      </c>
      <c r="J539" s="431">
        <v>0</v>
      </c>
      <c r="P539" s="483"/>
    </row>
    <row r="540" spans="1:16">
      <c r="A540" s="477" t="s">
        <v>95</v>
      </c>
      <c r="B540" s="21" t="s">
        <v>253</v>
      </c>
      <c r="C540" s="185" t="s">
        <v>540</v>
      </c>
      <c r="D540" s="21" t="s">
        <v>96</v>
      </c>
      <c r="E540" s="467" t="s">
        <v>1537</v>
      </c>
      <c r="F540" s="21" t="s">
        <v>27</v>
      </c>
      <c r="G540" s="188" t="s">
        <v>249</v>
      </c>
      <c r="H540" s="429">
        <v>4450000</v>
      </c>
      <c r="I540" s="430">
        <v>0</v>
      </c>
      <c r="J540" s="431">
        <v>0</v>
      </c>
      <c r="P540" s="483"/>
    </row>
    <row r="541" spans="1:16">
      <c r="A541" s="477" t="s">
        <v>95</v>
      </c>
      <c r="B541" s="21" t="s">
        <v>538</v>
      </c>
      <c r="C541" s="185" t="s">
        <v>1147</v>
      </c>
      <c r="D541" s="21" t="s">
        <v>96</v>
      </c>
      <c r="E541" s="467" t="s">
        <v>1537</v>
      </c>
      <c r="F541" s="21" t="s">
        <v>27</v>
      </c>
      <c r="G541" s="188" t="s">
        <v>249</v>
      </c>
      <c r="H541" s="429">
        <v>22850000</v>
      </c>
      <c r="I541" s="430">
        <v>0</v>
      </c>
      <c r="J541" s="431">
        <v>0</v>
      </c>
      <c r="P541" s="483"/>
    </row>
    <row r="542" spans="1:16">
      <c r="A542" s="477" t="s">
        <v>95</v>
      </c>
      <c r="B542" s="21" t="s">
        <v>169</v>
      </c>
      <c r="C542" s="185" t="s">
        <v>388</v>
      </c>
      <c r="D542" s="21" t="s">
        <v>96</v>
      </c>
      <c r="E542" s="467" t="s">
        <v>1537</v>
      </c>
      <c r="F542" s="21" t="s">
        <v>27</v>
      </c>
      <c r="G542" s="188" t="s">
        <v>249</v>
      </c>
      <c r="H542" s="429">
        <v>0</v>
      </c>
      <c r="I542" s="430">
        <v>3000000</v>
      </c>
      <c r="J542" s="431">
        <v>1891414</v>
      </c>
      <c r="P542" s="483"/>
    </row>
    <row r="543" spans="1:16">
      <c r="A543" s="477" t="s">
        <v>95</v>
      </c>
      <c r="B543" s="21" t="s">
        <v>221</v>
      </c>
      <c r="C543" s="185" t="s">
        <v>234</v>
      </c>
      <c r="D543" s="21" t="s">
        <v>96</v>
      </c>
      <c r="E543" s="467" t="s">
        <v>1537</v>
      </c>
      <c r="F543" s="21" t="s">
        <v>27</v>
      </c>
      <c r="G543" s="188" t="s">
        <v>249</v>
      </c>
      <c r="H543" s="429">
        <v>20000000</v>
      </c>
      <c r="I543" s="430">
        <v>0</v>
      </c>
      <c r="J543" s="431">
        <v>0</v>
      </c>
      <c r="P543" s="483"/>
    </row>
    <row r="544" spans="1:16">
      <c r="A544" s="477" t="s">
        <v>95</v>
      </c>
      <c r="B544" s="21" t="s">
        <v>539</v>
      </c>
      <c r="C544" s="185" t="s">
        <v>788</v>
      </c>
      <c r="D544" s="21" t="s">
        <v>96</v>
      </c>
      <c r="E544" s="467" t="s">
        <v>1537</v>
      </c>
      <c r="F544" s="21" t="s">
        <v>27</v>
      </c>
      <c r="G544" s="188" t="s">
        <v>249</v>
      </c>
      <c r="H544" s="429">
        <v>2700000</v>
      </c>
      <c r="I544" s="430">
        <v>0</v>
      </c>
      <c r="J544" s="431">
        <v>0</v>
      </c>
      <c r="P544" s="483"/>
    </row>
    <row r="545" spans="1:16">
      <c r="A545" s="477" t="s">
        <v>95</v>
      </c>
      <c r="B545" s="21" t="s">
        <v>240</v>
      </c>
      <c r="C545" s="193" t="s">
        <v>26</v>
      </c>
      <c r="D545" s="21" t="s">
        <v>240</v>
      </c>
      <c r="E545" s="187"/>
      <c r="F545" s="21" t="s">
        <v>240</v>
      </c>
      <c r="G545" s="188" t="s">
        <v>240</v>
      </c>
      <c r="H545" s="432">
        <f>SUM(H538:H544)</f>
        <v>50000000</v>
      </c>
      <c r="I545" s="433">
        <f>SUM(I538:I544)</f>
        <v>53000000</v>
      </c>
      <c r="J545" s="434">
        <f>SUM(J538:J544)</f>
        <v>30602175.600000001</v>
      </c>
      <c r="P545" s="483"/>
    </row>
    <row r="546" spans="1:16">
      <c r="A546" s="477" t="s">
        <v>81</v>
      </c>
      <c r="B546" s="21" t="s">
        <v>240</v>
      </c>
      <c r="C546" s="194" t="s">
        <v>86</v>
      </c>
      <c r="D546" s="21" t="s">
        <v>240</v>
      </c>
      <c r="E546" s="187"/>
      <c r="F546" s="21" t="s">
        <v>240</v>
      </c>
      <c r="G546" s="188" t="s">
        <v>240</v>
      </c>
      <c r="P546" s="483"/>
    </row>
    <row r="547" spans="1:16">
      <c r="A547" s="477" t="s">
        <v>81</v>
      </c>
      <c r="B547" s="21" t="s">
        <v>353</v>
      </c>
      <c r="C547" s="185" t="s">
        <v>354</v>
      </c>
      <c r="D547" s="21" t="s">
        <v>29</v>
      </c>
      <c r="E547" s="467" t="s">
        <v>1537</v>
      </c>
      <c r="F547" s="21" t="s">
        <v>27</v>
      </c>
      <c r="G547" s="188" t="s">
        <v>249</v>
      </c>
      <c r="H547" s="429">
        <v>29000000</v>
      </c>
      <c r="I547" s="430">
        <v>5000000</v>
      </c>
      <c r="J547" s="431">
        <v>0</v>
      </c>
      <c r="K547" s="449" t="s">
        <v>1481</v>
      </c>
      <c r="P547" s="483"/>
    </row>
    <row r="548" spans="1:16">
      <c r="A548" s="477" t="s">
        <v>81</v>
      </c>
      <c r="B548" s="21" t="s">
        <v>520</v>
      </c>
      <c r="C548" s="185" t="s">
        <v>1146</v>
      </c>
      <c r="D548" s="21" t="s">
        <v>29</v>
      </c>
      <c r="E548" s="467" t="s">
        <v>1537</v>
      </c>
      <c r="F548" s="21" t="s">
        <v>27</v>
      </c>
      <c r="G548" s="188" t="s">
        <v>249</v>
      </c>
      <c r="H548" s="429">
        <v>10000000</v>
      </c>
      <c r="I548" s="430">
        <v>6000000</v>
      </c>
      <c r="J548" s="431">
        <v>0</v>
      </c>
      <c r="P548" s="483"/>
    </row>
    <row r="549" spans="1:16">
      <c r="A549" s="477" t="s">
        <v>81</v>
      </c>
      <c r="B549" s="21" t="s">
        <v>221</v>
      </c>
      <c r="C549" s="185" t="s">
        <v>234</v>
      </c>
      <c r="D549" s="21" t="s">
        <v>29</v>
      </c>
      <c r="E549" s="467" t="s">
        <v>1537</v>
      </c>
      <c r="F549" s="21" t="s">
        <v>27</v>
      </c>
      <c r="G549" s="188" t="s">
        <v>249</v>
      </c>
      <c r="H549" s="429">
        <v>4000000</v>
      </c>
      <c r="I549" s="430">
        <v>3500000</v>
      </c>
      <c r="J549" s="431">
        <v>3422000</v>
      </c>
      <c r="P549" s="483"/>
    </row>
    <row r="550" spans="1:16">
      <c r="A550" s="477" t="s">
        <v>81</v>
      </c>
      <c r="B550" s="21" t="s">
        <v>519</v>
      </c>
      <c r="C550" s="185" t="s">
        <v>173</v>
      </c>
      <c r="D550" s="21" t="s">
        <v>29</v>
      </c>
      <c r="E550" s="467" t="s">
        <v>1537</v>
      </c>
      <c r="F550" s="21" t="s">
        <v>27</v>
      </c>
      <c r="G550" s="188" t="s">
        <v>249</v>
      </c>
      <c r="H550" s="429">
        <v>2000000</v>
      </c>
      <c r="I550" s="430">
        <v>1500000</v>
      </c>
      <c r="J550" s="431">
        <v>0</v>
      </c>
      <c r="P550" s="483"/>
    </row>
    <row r="551" spans="1:16">
      <c r="A551" s="477" t="s">
        <v>81</v>
      </c>
      <c r="B551" s="21" t="s">
        <v>527</v>
      </c>
      <c r="C551" s="185" t="s">
        <v>175</v>
      </c>
      <c r="D551" s="21" t="s">
        <v>29</v>
      </c>
      <c r="E551" s="467" t="s">
        <v>1537</v>
      </c>
      <c r="F551" s="21" t="s">
        <v>27</v>
      </c>
      <c r="G551" s="188" t="s">
        <v>249</v>
      </c>
      <c r="H551" s="429">
        <v>0</v>
      </c>
      <c r="I551" s="430">
        <v>500000</v>
      </c>
      <c r="J551" s="431">
        <v>0</v>
      </c>
      <c r="P551" s="483"/>
    </row>
    <row r="552" spans="1:16">
      <c r="A552" s="477" t="s">
        <v>81</v>
      </c>
      <c r="B552" s="21" t="s">
        <v>240</v>
      </c>
      <c r="C552" s="193" t="s">
        <v>26</v>
      </c>
      <c r="D552" s="21" t="s">
        <v>240</v>
      </c>
      <c r="E552" s="187"/>
      <c r="F552" s="21" t="s">
        <v>240</v>
      </c>
      <c r="G552" s="188" t="s">
        <v>240</v>
      </c>
      <c r="H552" s="432">
        <f>SUM(H547:H551)</f>
        <v>45000000</v>
      </c>
      <c r="I552" s="433">
        <f>SUM(I547:I551)</f>
        <v>16500000</v>
      </c>
      <c r="J552" s="434">
        <f>SUM(J547:J551)</f>
        <v>3422000</v>
      </c>
      <c r="P552" s="483"/>
    </row>
    <row r="553" spans="1:16">
      <c r="A553" s="21" t="s">
        <v>91</v>
      </c>
      <c r="B553" s="21" t="s">
        <v>240</v>
      </c>
      <c r="C553" s="194" t="s">
        <v>545</v>
      </c>
      <c r="D553" s="21" t="s">
        <v>240</v>
      </c>
      <c r="E553" s="187"/>
      <c r="F553" s="21" t="s">
        <v>240</v>
      </c>
      <c r="G553" s="188" t="s">
        <v>240</v>
      </c>
      <c r="P553" s="483"/>
    </row>
    <row r="554" spans="1:16">
      <c r="A554" s="21" t="s">
        <v>91</v>
      </c>
      <c r="B554" s="21" t="s">
        <v>172</v>
      </c>
      <c r="C554" s="185" t="s">
        <v>247</v>
      </c>
      <c r="D554" s="21" t="s">
        <v>107</v>
      </c>
      <c r="E554" s="467" t="s">
        <v>1537</v>
      </c>
      <c r="F554" s="21" t="s">
        <v>27</v>
      </c>
      <c r="G554" s="188" t="s">
        <v>249</v>
      </c>
      <c r="H554" s="429">
        <v>8000000</v>
      </c>
      <c r="I554" s="430">
        <v>4000000</v>
      </c>
      <c r="J554" s="431">
        <v>0</v>
      </c>
      <c r="P554" s="483"/>
    </row>
    <row r="555" spans="1:16">
      <c r="A555" s="21" t="s">
        <v>91</v>
      </c>
      <c r="B555" s="21" t="s">
        <v>517</v>
      </c>
      <c r="C555" s="185" t="s">
        <v>174</v>
      </c>
      <c r="D555" s="21" t="s">
        <v>107</v>
      </c>
      <c r="E555" s="467" t="s">
        <v>1537</v>
      </c>
      <c r="F555" s="21" t="s">
        <v>27</v>
      </c>
      <c r="G555" s="188" t="s">
        <v>249</v>
      </c>
      <c r="H555" s="429">
        <v>6000000</v>
      </c>
      <c r="I555" s="430">
        <v>6000000</v>
      </c>
      <c r="J555" s="431">
        <v>0</v>
      </c>
      <c r="P555" s="483"/>
    </row>
    <row r="556" spans="1:16">
      <c r="A556" s="21" t="s">
        <v>91</v>
      </c>
      <c r="B556" s="21" t="s">
        <v>240</v>
      </c>
      <c r="C556" s="193" t="s">
        <v>26</v>
      </c>
      <c r="D556" s="21" t="s">
        <v>240</v>
      </c>
      <c r="E556" s="187"/>
      <c r="F556" s="21" t="s">
        <v>240</v>
      </c>
      <c r="G556" s="188" t="s">
        <v>240</v>
      </c>
      <c r="H556" s="432">
        <f>SUM(H554:H555)</f>
        <v>14000000</v>
      </c>
      <c r="I556" s="433">
        <f>SUM(I554:I555)</f>
        <v>10000000</v>
      </c>
      <c r="J556" s="434">
        <f>SUM(J554:J555)</f>
        <v>0</v>
      </c>
      <c r="P556" s="483"/>
    </row>
    <row r="557" spans="1:16">
      <c r="A557" s="21" t="s">
        <v>106</v>
      </c>
      <c r="B557" s="21" t="s">
        <v>240</v>
      </c>
      <c r="C557" s="194" t="s">
        <v>109</v>
      </c>
      <c r="D557" s="21" t="s">
        <v>240</v>
      </c>
      <c r="E557" s="187"/>
      <c r="F557" s="21" t="s">
        <v>240</v>
      </c>
      <c r="G557" s="188" t="s">
        <v>240</v>
      </c>
      <c r="P557" s="483"/>
    </row>
    <row r="558" spans="1:16">
      <c r="A558" s="21" t="s">
        <v>106</v>
      </c>
      <c r="B558" s="21" t="s">
        <v>172</v>
      </c>
      <c r="C558" s="185" t="s">
        <v>247</v>
      </c>
      <c r="D558" s="21" t="s">
        <v>107</v>
      </c>
      <c r="E558" s="467" t="s">
        <v>1537</v>
      </c>
      <c r="F558" s="21" t="s">
        <v>27</v>
      </c>
      <c r="G558" s="188" t="s">
        <v>249</v>
      </c>
      <c r="H558" s="429">
        <v>25000000</v>
      </c>
      <c r="I558" s="430">
        <v>14000000</v>
      </c>
      <c r="J558" s="431">
        <v>0</v>
      </c>
      <c r="P558" s="483"/>
    </row>
    <row r="559" spans="1:16">
      <c r="A559" s="21" t="s">
        <v>106</v>
      </c>
      <c r="B559" s="21" t="s">
        <v>253</v>
      </c>
      <c r="C559" s="185" t="s">
        <v>540</v>
      </c>
      <c r="D559" s="21" t="s">
        <v>107</v>
      </c>
      <c r="E559" s="467" t="s">
        <v>1537</v>
      </c>
      <c r="F559" s="21" t="s">
        <v>27</v>
      </c>
      <c r="G559" s="188" t="s">
        <v>249</v>
      </c>
      <c r="H559" s="429">
        <v>0</v>
      </c>
      <c r="I559" s="430">
        <v>4500000</v>
      </c>
      <c r="J559" s="431">
        <v>0</v>
      </c>
      <c r="P559" s="483"/>
    </row>
    <row r="560" spans="1:16">
      <c r="A560" s="21" t="s">
        <v>106</v>
      </c>
      <c r="B560" s="21" t="s">
        <v>520</v>
      </c>
      <c r="C560" s="185" t="s">
        <v>1146</v>
      </c>
      <c r="D560" s="21" t="s">
        <v>107</v>
      </c>
      <c r="E560" s="467" t="s">
        <v>1537</v>
      </c>
      <c r="F560" s="21" t="s">
        <v>27</v>
      </c>
      <c r="G560" s="188" t="s">
        <v>249</v>
      </c>
      <c r="H560" s="429">
        <v>17000000</v>
      </c>
      <c r="I560" s="430">
        <v>20500000</v>
      </c>
      <c r="J560" s="431">
        <v>0</v>
      </c>
      <c r="P560" s="483"/>
    </row>
    <row r="561" spans="1:16">
      <c r="A561" s="21" t="s">
        <v>106</v>
      </c>
      <c r="B561" s="21" t="s">
        <v>257</v>
      </c>
      <c r="C561" s="185" t="s">
        <v>749</v>
      </c>
      <c r="D561" s="21" t="s">
        <v>107</v>
      </c>
      <c r="E561" s="467" t="s">
        <v>1537</v>
      </c>
      <c r="F561" s="21" t="s">
        <v>27</v>
      </c>
      <c r="G561" s="188" t="s">
        <v>249</v>
      </c>
      <c r="H561" s="429">
        <v>30000000</v>
      </c>
      <c r="I561" s="430">
        <v>30000000</v>
      </c>
      <c r="J561" s="431">
        <v>0</v>
      </c>
      <c r="P561" s="483"/>
    </row>
    <row r="562" spans="1:16">
      <c r="A562" s="21" t="s">
        <v>106</v>
      </c>
      <c r="B562" s="21" t="s">
        <v>169</v>
      </c>
      <c r="C562" s="185" t="s">
        <v>388</v>
      </c>
      <c r="D562" s="21" t="s">
        <v>107</v>
      </c>
      <c r="E562" s="467" t="s">
        <v>1537</v>
      </c>
      <c r="F562" s="21" t="s">
        <v>27</v>
      </c>
      <c r="G562" s="188" t="s">
        <v>249</v>
      </c>
      <c r="H562" s="429">
        <v>0</v>
      </c>
      <c r="I562" s="430">
        <v>15000000</v>
      </c>
      <c r="J562" s="431">
        <v>0</v>
      </c>
      <c r="P562" s="483"/>
    </row>
    <row r="563" spans="1:16">
      <c r="A563" s="21" t="s">
        <v>106</v>
      </c>
      <c r="B563" s="21" t="s">
        <v>220</v>
      </c>
      <c r="C563" s="185" t="s">
        <v>233</v>
      </c>
      <c r="D563" s="21" t="s">
        <v>107</v>
      </c>
      <c r="E563" s="467" t="s">
        <v>1537</v>
      </c>
      <c r="F563" s="21" t="s">
        <v>27</v>
      </c>
      <c r="G563" s="188" t="s">
        <v>249</v>
      </c>
      <c r="H563" s="429">
        <v>12000000</v>
      </c>
      <c r="I563" s="430">
        <v>15000000</v>
      </c>
      <c r="J563" s="431">
        <v>0</v>
      </c>
      <c r="P563" s="483"/>
    </row>
    <row r="564" spans="1:16">
      <c r="A564" s="21" t="s">
        <v>106</v>
      </c>
      <c r="B564" s="21" t="s">
        <v>517</v>
      </c>
      <c r="C564" s="185" t="s">
        <v>174</v>
      </c>
      <c r="D564" s="21" t="s">
        <v>107</v>
      </c>
      <c r="E564" s="467" t="s">
        <v>1537</v>
      </c>
      <c r="F564" s="21" t="s">
        <v>27</v>
      </c>
      <c r="G564" s="188" t="s">
        <v>249</v>
      </c>
      <c r="H564" s="429">
        <v>0</v>
      </c>
      <c r="I564" s="430">
        <v>5000000</v>
      </c>
      <c r="J564" s="431">
        <v>3850000</v>
      </c>
      <c r="P564" s="483"/>
    </row>
    <row r="565" spans="1:16">
      <c r="A565" s="21" t="s">
        <v>106</v>
      </c>
      <c r="B565" s="21" t="s">
        <v>503</v>
      </c>
      <c r="C565" s="185" t="s">
        <v>739</v>
      </c>
      <c r="D565" s="21" t="s">
        <v>107</v>
      </c>
      <c r="E565" s="467" t="s">
        <v>1537</v>
      </c>
      <c r="F565" s="21" t="s">
        <v>27</v>
      </c>
      <c r="G565" s="188" t="s">
        <v>249</v>
      </c>
      <c r="H565" s="429">
        <v>16000000</v>
      </c>
      <c r="I565" s="430">
        <v>15000000</v>
      </c>
      <c r="J565" s="431">
        <v>9962500</v>
      </c>
      <c r="P565" s="483"/>
    </row>
    <row r="566" spans="1:16">
      <c r="A566" s="21" t="s">
        <v>106</v>
      </c>
      <c r="B566" s="21" t="s">
        <v>240</v>
      </c>
      <c r="C566" s="193" t="s">
        <v>26</v>
      </c>
      <c r="D566" s="21" t="s">
        <v>240</v>
      </c>
      <c r="E566" s="187"/>
      <c r="F566" s="21" t="s">
        <v>240</v>
      </c>
      <c r="G566" s="188" t="s">
        <v>240</v>
      </c>
      <c r="H566" s="432">
        <f>SUM(H558:H565)</f>
        <v>100000000</v>
      </c>
      <c r="I566" s="433">
        <f>SUM(I558:I565)</f>
        <v>119000000</v>
      </c>
      <c r="J566" s="434">
        <f>SUM(J558:J565)</f>
        <v>13812500</v>
      </c>
      <c r="P566" s="483"/>
    </row>
    <row r="567" spans="1:16">
      <c r="A567" s="21" t="s">
        <v>251</v>
      </c>
      <c r="B567" s="21" t="s">
        <v>240</v>
      </c>
      <c r="C567" s="194" t="s">
        <v>235</v>
      </c>
      <c r="D567" s="21" t="s">
        <v>240</v>
      </c>
      <c r="E567" s="187"/>
      <c r="F567" s="21" t="s">
        <v>240</v>
      </c>
      <c r="G567" s="188" t="s">
        <v>240</v>
      </c>
      <c r="P567" s="483"/>
    </row>
    <row r="568" spans="1:16" ht="25.5">
      <c r="A568" s="21" t="s">
        <v>251</v>
      </c>
      <c r="B568" s="21" t="s">
        <v>353</v>
      </c>
      <c r="C568" s="185" t="s">
        <v>354</v>
      </c>
      <c r="D568" s="21" t="s">
        <v>107</v>
      </c>
      <c r="E568" s="467" t="s">
        <v>1537</v>
      </c>
      <c r="F568" s="21" t="s">
        <v>27</v>
      </c>
      <c r="G568" s="188" t="s">
        <v>249</v>
      </c>
      <c r="H568" s="429">
        <v>100000000</v>
      </c>
      <c r="I568" s="430">
        <v>50000000</v>
      </c>
      <c r="J568" s="431">
        <v>0</v>
      </c>
      <c r="K568" s="449" t="s">
        <v>1505</v>
      </c>
      <c r="P568" s="483"/>
    </row>
    <row r="569" spans="1:16">
      <c r="A569" s="21" t="s">
        <v>251</v>
      </c>
      <c r="B569" s="21" t="s">
        <v>520</v>
      </c>
      <c r="C569" s="185" t="s">
        <v>1146</v>
      </c>
      <c r="D569" s="21" t="s">
        <v>107</v>
      </c>
      <c r="E569" s="467" t="s">
        <v>1537</v>
      </c>
      <c r="F569" s="21" t="s">
        <v>27</v>
      </c>
      <c r="G569" s="188" t="s">
        <v>249</v>
      </c>
      <c r="H569" s="429">
        <v>15000000</v>
      </c>
      <c r="I569" s="430">
        <v>10000000</v>
      </c>
      <c r="J569" s="431">
        <v>0</v>
      </c>
      <c r="P569" s="483"/>
    </row>
    <row r="570" spans="1:16">
      <c r="A570" s="21" t="s">
        <v>251</v>
      </c>
      <c r="B570" s="21" t="s">
        <v>513</v>
      </c>
      <c r="C570" s="185" t="s">
        <v>512</v>
      </c>
      <c r="D570" s="21" t="s">
        <v>107</v>
      </c>
      <c r="E570" s="467" t="s">
        <v>1537</v>
      </c>
      <c r="F570" s="21" t="s">
        <v>27</v>
      </c>
      <c r="G570" s="188" t="s">
        <v>249</v>
      </c>
      <c r="H570" s="429">
        <v>0</v>
      </c>
      <c r="I570" s="430">
        <v>10000000</v>
      </c>
      <c r="J570" s="431">
        <v>0</v>
      </c>
      <c r="P570" s="483"/>
    </row>
    <row r="571" spans="1:16">
      <c r="A571" s="21" t="s">
        <v>251</v>
      </c>
      <c r="B571" s="21" t="s">
        <v>579</v>
      </c>
      <c r="C571" s="185" t="s">
        <v>255</v>
      </c>
      <c r="D571" s="21" t="s">
        <v>107</v>
      </c>
      <c r="E571" s="467" t="s">
        <v>1537</v>
      </c>
      <c r="F571" s="21" t="s">
        <v>27</v>
      </c>
      <c r="G571" s="188" t="s">
        <v>249</v>
      </c>
      <c r="H571" s="429">
        <v>8000000</v>
      </c>
      <c r="I571" s="430">
        <v>6000000</v>
      </c>
      <c r="J571" s="431">
        <v>0</v>
      </c>
      <c r="P571" s="483"/>
    </row>
    <row r="572" spans="1:16">
      <c r="A572" s="21" t="s">
        <v>251</v>
      </c>
      <c r="B572" s="21" t="s">
        <v>257</v>
      </c>
      <c r="C572" s="185" t="s">
        <v>749</v>
      </c>
      <c r="D572" s="21" t="s">
        <v>107</v>
      </c>
      <c r="E572" s="467" t="s">
        <v>1537</v>
      </c>
      <c r="F572" s="21" t="s">
        <v>27</v>
      </c>
      <c r="G572" s="188" t="s">
        <v>249</v>
      </c>
      <c r="H572" s="429">
        <v>20000000</v>
      </c>
      <c r="I572" s="430">
        <v>40000000</v>
      </c>
      <c r="J572" s="431">
        <v>0</v>
      </c>
      <c r="P572" s="483"/>
    </row>
    <row r="573" spans="1:16">
      <c r="A573" s="21" t="s">
        <v>251</v>
      </c>
      <c r="B573" s="21" t="s">
        <v>169</v>
      </c>
      <c r="C573" s="185" t="s">
        <v>388</v>
      </c>
      <c r="D573" s="21" t="s">
        <v>107</v>
      </c>
      <c r="E573" s="467" t="s">
        <v>1537</v>
      </c>
      <c r="F573" s="21" t="s">
        <v>27</v>
      </c>
      <c r="G573" s="188" t="s">
        <v>249</v>
      </c>
      <c r="H573" s="429">
        <v>15000000</v>
      </c>
      <c r="I573" s="430">
        <v>10000000</v>
      </c>
      <c r="J573" s="431">
        <v>0</v>
      </c>
      <c r="P573" s="483"/>
    </row>
    <row r="574" spans="1:16">
      <c r="A574" s="21" t="s">
        <v>251</v>
      </c>
      <c r="B574" s="21" t="s">
        <v>517</v>
      </c>
      <c r="C574" s="185" t="s">
        <v>174</v>
      </c>
      <c r="D574" s="21" t="s">
        <v>107</v>
      </c>
      <c r="E574" s="467" t="s">
        <v>1537</v>
      </c>
      <c r="F574" s="21" t="s">
        <v>27</v>
      </c>
      <c r="G574" s="188" t="s">
        <v>249</v>
      </c>
      <c r="H574" s="429">
        <v>5000000</v>
      </c>
      <c r="I574" s="430">
        <v>4000000</v>
      </c>
      <c r="J574" s="431">
        <v>0</v>
      </c>
      <c r="P574" s="483"/>
    </row>
    <row r="575" spans="1:16">
      <c r="A575" s="21" t="s">
        <v>251</v>
      </c>
      <c r="B575" s="21" t="s">
        <v>503</v>
      </c>
      <c r="C575" s="185" t="s">
        <v>739</v>
      </c>
      <c r="D575" s="21" t="s">
        <v>107</v>
      </c>
      <c r="E575" s="467" t="s">
        <v>1537</v>
      </c>
      <c r="F575" s="21" t="s">
        <v>27</v>
      </c>
      <c r="G575" s="188" t="s">
        <v>249</v>
      </c>
      <c r="H575" s="429">
        <v>80000000</v>
      </c>
      <c r="I575" s="430">
        <v>105000000</v>
      </c>
      <c r="J575" s="431">
        <v>68324990</v>
      </c>
      <c r="P575" s="483"/>
    </row>
    <row r="576" spans="1:16">
      <c r="A576" s="21" t="s">
        <v>251</v>
      </c>
      <c r="B576" s="21" t="s">
        <v>518</v>
      </c>
      <c r="C576" s="185" t="s">
        <v>516</v>
      </c>
      <c r="D576" s="21" t="s">
        <v>107</v>
      </c>
      <c r="E576" s="467" t="s">
        <v>1537</v>
      </c>
      <c r="F576" s="21" t="s">
        <v>27</v>
      </c>
      <c r="G576" s="188" t="s">
        <v>249</v>
      </c>
      <c r="H576" s="429">
        <v>0</v>
      </c>
      <c r="P576" s="483"/>
    </row>
    <row r="577" spans="1:16">
      <c r="A577" s="21" t="s">
        <v>251</v>
      </c>
      <c r="B577" s="21" t="s">
        <v>240</v>
      </c>
      <c r="C577" s="193" t="s">
        <v>26</v>
      </c>
      <c r="D577" s="23" t="s">
        <v>240</v>
      </c>
      <c r="E577" s="197"/>
      <c r="F577" s="23" t="s">
        <v>240</v>
      </c>
      <c r="G577" s="198" t="s">
        <v>240</v>
      </c>
      <c r="H577" s="432">
        <f>SUM(H568:H576)</f>
        <v>243000000</v>
      </c>
      <c r="I577" s="434">
        <f>SUM(I568:I575)</f>
        <v>235000000</v>
      </c>
      <c r="J577" s="434">
        <f>SUM(J568:J575)</f>
        <v>68324990</v>
      </c>
      <c r="K577" s="479"/>
      <c r="P577" s="483"/>
    </row>
    <row r="578" spans="1:16">
      <c r="A578" s="21" t="s">
        <v>87</v>
      </c>
      <c r="B578" s="21" t="s">
        <v>240</v>
      </c>
      <c r="C578" s="194" t="s">
        <v>547</v>
      </c>
      <c r="D578" s="21" t="s">
        <v>240</v>
      </c>
      <c r="E578" s="187"/>
      <c r="F578" s="21" t="s">
        <v>240</v>
      </c>
      <c r="G578" s="188" t="s">
        <v>240</v>
      </c>
      <c r="P578" s="483"/>
    </row>
    <row r="579" spans="1:16">
      <c r="A579" s="21" t="s">
        <v>87</v>
      </c>
      <c r="B579" s="21" t="s">
        <v>169</v>
      </c>
      <c r="C579" s="185" t="s">
        <v>388</v>
      </c>
      <c r="D579" s="21" t="s">
        <v>79</v>
      </c>
      <c r="E579" s="467" t="s">
        <v>1537</v>
      </c>
      <c r="F579" s="21" t="s">
        <v>27</v>
      </c>
      <c r="G579" s="188" t="s">
        <v>249</v>
      </c>
      <c r="H579" s="429">
        <v>10000000</v>
      </c>
      <c r="I579" s="430">
        <v>1000000</v>
      </c>
      <c r="J579" s="431">
        <v>0</v>
      </c>
      <c r="P579" s="483"/>
    </row>
    <row r="580" spans="1:16">
      <c r="A580" s="21" t="s">
        <v>87</v>
      </c>
      <c r="B580" s="21" t="s">
        <v>220</v>
      </c>
      <c r="C580" s="185" t="s">
        <v>233</v>
      </c>
      <c r="D580" s="21" t="s">
        <v>79</v>
      </c>
      <c r="E580" s="467" t="s">
        <v>1537</v>
      </c>
      <c r="F580" s="21" t="s">
        <v>27</v>
      </c>
      <c r="G580" s="188" t="s">
        <v>249</v>
      </c>
      <c r="H580" s="429">
        <v>2000000</v>
      </c>
      <c r="I580" s="430">
        <v>1000000</v>
      </c>
      <c r="J580" s="431">
        <v>0</v>
      </c>
      <c r="P580" s="483"/>
    </row>
    <row r="581" spans="1:16" ht="76.5">
      <c r="A581" s="21" t="s">
        <v>87</v>
      </c>
      <c r="B581" s="21" t="s">
        <v>517</v>
      </c>
      <c r="C581" s="185" t="s">
        <v>174</v>
      </c>
      <c r="D581" s="21" t="s">
        <v>79</v>
      </c>
      <c r="E581" s="467" t="s">
        <v>1537</v>
      </c>
      <c r="F581" s="21" t="s">
        <v>27</v>
      </c>
      <c r="G581" s="188" t="s">
        <v>249</v>
      </c>
      <c r="H581" s="429">
        <v>10000000</v>
      </c>
      <c r="I581" s="430">
        <v>0</v>
      </c>
      <c r="J581" s="431">
        <v>0</v>
      </c>
      <c r="K581" s="449" t="s">
        <v>1386</v>
      </c>
      <c r="P581" s="483"/>
    </row>
    <row r="582" spans="1:16" ht="25.5">
      <c r="A582" s="21" t="s">
        <v>87</v>
      </c>
      <c r="B582" s="21" t="s">
        <v>539</v>
      </c>
      <c r="C582" s="185" t="s">
        <v>788</v>
      </c>
      <c r="D582" s="21" t="s">
        <v>79</v>
      </c>
      <c r="E582" s="467" t="s">
        <v>1537</v>
      </c>
      <c r="F582" s="21" t="s">
        <v>27</v>
      </c>
      <c r="G582" s="188" t="s">
        <v>249</v>
      </c>
      <c r="H582" s="429">
        <v>50000000</v>
      </c>
      <c r="I582" s="430">
        <v>0</v>
      </c>
      <c r="J582" s="431">
        <v>0</v>
      </c>
      <c r="K582" s="449" t="s">
        <v>1385</v>
      </c>
      <c r="P582" s="483"/>
    </row>
    <row r="583" spans="1:16">
      <c r="A583" s="21" t="s">
        <v>87</v>
      </c>
      <c r="B583" s="21" t="s">
        <v>503</v>
      </c>
      <c r="C583" s="185" t="s">
        <v>739</v>
      </c>
      <c r="D583" s="21" t="s">
        <v>79</v>
      </c>
      <c r="E583" s="467" t="s">
        <v>1537</v>
      </c>
      <c r="F583" s="21" t="s">
        <v>27</v>
      </c>
      <c r="G583" s="188" t="s">
        <v>249</v>
      </c>
      <c r="H583" s="429">
        <v>400000000</v>
      </c>
      <c r="I583" s="430">
        <v>600000000</v>
      </c>
      <c r="J583" s="431">
        <v>153304114</v>
      </c>
      <c r="K583" s="449" t="s">
        <v>1387</v>
      </c>
      <c r="P583" s="483"/>
    </row>
    <row r="584" spans="1:16">
      <c r="A584" s="21" t="s">
        <v>87</v>
      </c>
      <c r="B584" s="21" t="s">
        <v>240</v>
      </c>
      <c r="C584" s="193" t="s">
        <v>26</v>
      </c>
      <c r="D584" s="21" t="s">
        <v>240</v>
      </c>
      <c r="E584" s="187"/>
      <c r="F584" s="21" t="s">
        <v>240</v>
      </c>
      <c r="G584" s="188" t="s">
        <v>240</v>
      </c>
      <c r="H584" s="432">
        <f>SUM(H579:H583)</f>
        <v>472000000</v>
      </c>
      <c r="I584" s="434">
        <f>SUM(I579:I583)</f>
        <v>602000000</v>
      </c>
      <c r="J584" s="433">
        <f>SUM(J579:J583)</f>
        <v>153304114</v>
      </c>
      <c r="P584" s="483"/>
    </row>
    <row r="585" spans="1:16">
      <c r="A585" s="478" t="s">
        <v>1519</v>
      </c>
      <c r="B585" s="21" t="s">
        <v>240</v>
      </c>
      <c r="C585" s="466" t="s">
        <v>1436</v>
      </c>
      <c r="D585" s="21" t="s">
        <v>240</v>
      </c>
      <c r="E585" s="187"/>
      <c r="F585" s="21" t="s">
        <v>240</v>
      </c>
      <c r="G585" s="188" t="s">
        <v>240</v>
      </c>
      <c r="H585" s="432"/>
      <c r="I585" s="433"/>
      <c r="J585" s="434"/>
      <c r="K585" s="479"/>
      <c r="P585" s="483"/>
    </row>
    <row r="586" spans="1:16">
      <c r="A586" s="478" t="s">
        <v>1519</v>
      </c>
      <c r="B586" s="21" t="s">
        <v>169</v>
      </c>
      <c r="C586" s="200" t="s">
        <v>388</v>
      </c>
      <c r="D586" s="192" t="s">
        <v>79</v>
      </c>
      <c r="E586" s="467" t="s">
        <v>1537</v>
      </c>
      <c r="F586" s="190" t="s">
        <v>376</v>
      </c>
      <c r="G586" s="202" t="s">
        <v>249</v>
      </c>
      <c r="H586" s="465">
        <v>2000000</v>
      </c>
      <c r="I586" s="430">
        <v>0</v>
      </c>
      <c r="J586" s="434"/>
      <c r="K586" s="479"/>
      <c r="P586" s="483"/>
    </row>
    <row r="587" spans="1:16">
      <c r="A587" s="478" t="s">
        <v>1519</v>
      </c>
      <c r="B587" s="21" t="s">
        <v>519</v>
      </c>
      <c r="C587" s="200" t="s">
        <v>173</v>
      </c>
      <c r="D587" s="192" t="s">
        <v>79</v>
      </c>
      <c r="E587" s="467" t="s">
        <v>1537</v>
      </c>
      <c r="F587" s="190" t="s">
        <v>376</v>
      </c>
      <c r="G587" s="202" t="s">
        <v>249</v>
      </c>
      <c r="H587" s="465">
        <v>2000000</v>
      </c>
      <c r="I587" s="430">
        <v>0</v>
      </c>
      <c r="J587" s="434"/>
      <c r="K587" s="479"/>
      <c r="P587" s="483"/>
    </row>
    <row r="588" spans="1:16">
      <c r="A588" s="478" t="s">
        <v>1519</v>
      </c>
      <c r="B588" s="21" t="s">
        <v>517</v>
      </c>
      <c r="C588" s="200" t="s">
        <v>174</v>
      </c>
      <c r="D588" s="192" t="s">
        <v>79</v>
      </c>
      <c r="E588" s="467" t="s">
        <v>1537</v>
      </c>
      <c r="F588" s="190" t="s">
        <v>376</v>
      </c>
      <c r="G588" s="202" t="s">
        <v>249</v>
      </c>
      <c r="H588" s="465">
        <v>1500000</v>
      </c>
      <c r="I588" s="430">
        <v>0</v>
      </c>
      <c r="J588" s="434"/>
      <c r="K588" s="479"/>
      <c r="P588" s="483"/>
    </row>
    <row r="589" spans="1:16">
      <c r="A589" s="478" t="s">
        <v>1519</v>
      </c>
      <c r="B589" s="21" t="s">
        <v>503</v>
      </c>
      <c r="C589" s="200" t="s">
        <v>739</v>
      </c>
      <c r="D589" s="192" t="s">
        <v>79</v>
      </c>
      <c r="E589" s="467" t="s">
        <v>1537</v>
      </c>
      <c r="F589" s="190" t="s">
        <v>376</v>
      </c>
      <c r="G589" s="202" t="s">
        <v>249</v>
      </c>
      <c r="H589" s="435">
        <v>300000000</v>
      </c>
      <c r="I589" s="430">
        <v>0</v>
      </c>
      <c r="J589" s="434"/>
      <c r="K589" s="479"/>
      <c r="P589" s="483"/>
    </row>
    <row r="590" spans="1:16">
      <c r="A590" s="478" t="s">
        <v>1519</v>
      </c>
      <c r="B590" s="21" t="s">
        <v>240</v>
      </c>
      <c r="C590" s="193" t="s">
        <v>26</v>
      </c>
      <c r="D590" s="21" t="s">
        <v>240</v>
      </c>
      <c r="E590" s="187"/>
      <c r="F590" s="21" t="s">
        <v>240</v>
      </c>
      <c r="G590" s="188" t="s">
        <v>240</v>
      </c>
      <c r="H590" s="432">
        <f>SUM(H586:H589)</f>
        <v>305500000</v>
      </c>
      <c r="I590" s="432">
        <f>SUM(I586:I589)</f>
        <v>0</v>
      </c>
      <c r="J590" s="434"/>
      <c r="K590" s="479"/>
      <c r="P590" s="483"/>
    </row>
    <row r="591" spans="1:16">
      <c r="A591" s="476" t="s">
        <v>1539</v>
      </c>
      <c r="B591" s="21" t="s">
        <v>240</v>
      </c>
      <c r="C591" s="194" t="s">
        <v>207</v>
      </c>
      <c r="D591" s="21" t="s">
        <v>240</v>
      </c>
      <c r="E591" s="187"/>
      <c r="F591" s="21" t="s">
        <v>240</v>
      </c>
      <c r="G591" s="188" t="s">
        <v>240</v>
      </c>
      <c r="P591" s="483"/>
    </row>
    <row r="592" spans="1:16">
      <c r="A592" s="476" t="s">
        <v>1539</v>
      </c>
      <c r="B592" s="21" t="s">
        <v>267</v>
      </c>
      <c r="C592" s="185" t="s">
        <v>252</v>
      </c>
      <c r="D592" s="21" t="s">
        <v>200</v>
      </c>
      <c r="E592" s="467" t="s">
        <v>1537</v>
      </c>
      <c r="F592" s="142" t="s">
        <v>206</v>
      </c>
      <c r="G592" s="188" t="s">
        <v>249</v>
      </c>
      <c r="H592" s="429">
        <v>0</v>
      </c>
      <c r="I592" s="430">
        <v>30000000</v>
      </c>
      <c r="J592" s="431">
        <v>0</v>
      </c>
      <c r="P592" s="483"/>
    </row>
    <row r="593" spans="1:16">
      <c r="A593" s="476" t="s">
        <v>1539</v>
      </c>
      <c r="B593" s="21" t="s">
        <v>353</v>
      </c>
      <c r="C593" s="185" t="s">
        <v>354</v>
      </c>
      <c r="D593" s="21" t="s">
        <v>200</v>
      </c>
      <c r="E593" s="467" t="s">
        <v>1537</v>
      </c>
      <c r="F593" s="142" t="s">
        <v>206</v>
      </c>
      <c r="G593" s="188" t="s">
        <v>249</v>
      </c>
      <c r="H593" s="429">
        <v>90000000</v>
      </c>
      <c r="I593" s="430">
        <v>0</v>
      </c>
      <c r="J593" s="431">
        <v>0</v>
      </c>
      <c r="P593" s="483"/>
    </row>
    <row r="594" spans="1:16">
      <c r="A594" s="476" t="s">
        <v>1539</v>
      </c>
      <c r="B594" s="21" t="s">
        <v>261</v>
      </c>
      <c r="C594" s="185" t="s">
        <v>572</v>
      </c>
      <c r="D594" s="21" t="s">
        <v>200</v>
      </c>
      <c r="E594" s="467" t="s">
        <v>1537</v>
      </c>
      <c r="F594" s="142" t="s">
        <v>206</v>
      </c>
      <c r="G594" s="188" t="s">
        <v>249</v>
      </c>
      <c r="H594" s="429">
        <v>0</v>
      </c>
      <c r="I594" s="430">
        <v>1500000</v>
      </c>
      <c r="J594" s="431">
        <v>0</v>
      </c>
      <c r="P594" s="483"/>
    </row>
    <row r="595" spans="1:16">
      <c r="A595" s="476" t="s">
        <v>1539</v>
      </c>
      <c r="B595" s="21" t="s">
        <v>262</v>
      </c>
      <c r="C595" s="200" t="s">
        <v>842</v>
      </c>
      <c r="D595" s="21" t="s">
        <v>200</v>
      </c>
      <c r="E595" s="467" t="s">
        <v>1537</v>
      </c>
      <c r="F595" s="142" t="s">
        <v>206</v>
      </c>
      <c r="G595" s="188" t="s">
        <v>249</v>
      </c>
      <c r="H595" s="429">
        <v>0</v>
      </c>
      <c r="I595" s="430">
        <v>1000000</v>
      </c>
      <c r="J595" s="431">
        <v>0</v>
      </c>
      <c r="P595" s="483"/>
    </row>
    <row r="596" spans="1:16">
      <c r="A596" s="476" t="s">
        <v>1539</v>
      </c>
      <c r="B596" s="21" t="s">
        <v>221</v>
      </c>
      <c r="C596" s="185" t="s">
        <v>234</v>
      </c>
      <c r="D596" s="21" t="s">
        <v>200</v>
      </c>
      <c r="E596" s="467" t="s">
        <v>1537</v>
      </c>
      <c r="F596" s="142" t="s">
        <v>206</v>
      </c>
      <c r="G596" s="188" t="s">
        <v>249</v>
      </c>
      <c r="H596" s="429">
        <v>0</v>
      </c>
      <c r="I596" s="430">
        <v>15000000</v>
      </c>
      <c r="J596" s="431">
        <v>0</v>
      </c>
      <c r="P596" s="483"/>
    </row>
    <row r="597" spans="1:16">
      <c r="A597" s="476" t="s">
        <v>1539</v>
      </c>
      <c r="B597" s="21" t="s">
        <v>517</v>
      </c>
      <c r="C597" s="185" t="s">
        <v>174</v>
      </c>
      <c r="D597" s="21" t="s">
        <v>200</v>
      </c>
      <c r="E597" s="467" t="s">
        <v>1537</v>
      </c>
      <c r="F597" s="142" t="s">
        <v>206</v>
      </c>
      <c r="G597" s="188" t="s">
        <v>249</v>
      </c>
      <c r="H597" s="429">
        <v>0</v>
      </c>
      <c r="I597" s="430">
        <v>30500000</v>
      </c>
      <c r="J597" s="431">
        <v>0</v>
      </c>
      <c r="P597" s="483"/>
    </row>
    <row r="598" spans="1:16">
      <c r="A598" s="476" t="s">
        <v>1539</v>
      </c>
      <c r="B598" s="21" t="s">
        <v>240</v>
      </c>
      <c r="C598" s="193" t="s">
        <v>26</v>
      </c>
      <c r="D598" s="21" t="s">
        <v>240</v>
      </c>
      <c r="E598" s="187"/>
      <c r="F598" s="21" t="s">
        <v>240</v>
      </c>
      <c r="G598" s="188" t="s">
        <v>240</v>
      </c>
      <c r="H598" s="432">
        <f>SUM(H592:H597)</f>
        <v>90000000</v>
      </c>
      <c r="I598" s="433">
        <f>SUM(I592:I597)</f>
        <v>78000000</v>
      </c>
      <c r="J598" s="434">
        <f>SUM(J592:J597)</f>
        <v>0</v>
      </c>
      <c r="P598" s="483"/>
    </row>
    <row r="599" spans="1:16">
      <c r="A599" s="21" t="s">
        <v>1540</v>
      </c>
      <c r="B599" s="21" t="s">
        <v>240</v>
      </c>
      <c r="C599" s="29" t="s">
        <v>177</v>
      </c>
      <c r="D599" s="21" t="s">
        <v>240</v>
      </c>
      <c r="E599" s="187"/>
      <c r="F599" s="21" t="s">
        <v>240</v>
      </c>
      <c r="G599" s="188" t="s">
        <v>240</v>
      </c>
      <c r="P599" s="483"/>
    </row>
    <row r="600" spans="1:16">
      <c r="A600" s="21" t="s">
        <v>1540</v>
      </c>
      <c r="B600" s="21" t="s">
        <v>267</v>
      </c>
      <c r="C600" s="185" t="s">
        <v>252</v>
      </c>
      <c r="D600" s="21" t="s">
        <v>176</v>
      </c>
      <c r="E600" s="467" t="s">
        <v>1537</v>
      </c>
      <c r="F600" s="21" t="s">
        <v>27</v>
      </c>
      <c r="G600" s="188" t="s">
        <v>249</v>
      </c>
      <c r="H600" s="429">
        <v>50000000</v>
      </c>
      <c r="I600" s="430">
        <v>80000000</v>
      </c>
      <c r="J600" s="431">
        <v>6793635</v>
      </c>
      <c r="P600" s="483"/>
    </row>
    <row r="601" spans="1:16">
      <c r="A601" s="21" t="s">
        <v>1540</v>
      </c>
      <c r="B601" s="21" t="s">
        <v>346</v>
      </c>
      <c r="C601" s="185" t="s">
        <v>564</v>
      </c>
      <c r="D601" s="21" t="s">
        <v>176</v>
      </c>
      <c r="E601" s="467" t="s">
        <v>1537</v>
      </c>
      <c r="F601" s="21" t="s">
        <v>27</v>
      </c>
      <c r="G601" s="188" t="s">
        <v>249</v>
      </c>
      <c r="H601" s="429">
        <v>60000000</v>
      </c>
      <c r="I601" s="430">
        <v>50000000</v>
      </c>
      <c r="J601" s="431">
        <v>0</v>
      </c>
      <c r="P601" s="483"/>
    </row>
    <row r="602" spans="1:16">
      <c r="A602" s="21" t="s">
        <v>1540</v>
      </c>
      <c r="B602" s="21" t="s">
        <v>172</v>
      </c>
      <c r="C602" s="185" t="s">
        <v>247</v>
      </c>
      <c r="D602" s="21" t="s">
        <v>176</v>
      </c>
      <c r="E602" s="467" t="s">
        <v>1537</v>
      </c>
      <c r="F602" s="21" t="s">
        <v>27</v>
      </c>
      <c r="G602" s="188" t="s">
        <v>249</v>
      </c>
      <c r="H602" s="429">
        <v>20000000</v>
      </c>
      <c r="I602" s="430">
        <v>50000000</v>
      </c>
      <c r="J602" s="431">
        <v>0</v>
      </c>
      <c r="P602" s="483"/>
    </row>
    <row r="603" spans="1:16">
      <c r="A603" s="21" t="s">
        <v>1540</v>
      </c>
      <c r="B603" s="21" t="s">
        <v>347</v>
      </c>
      <c r="C603" s="185" t="s">
        <v>348</v>
      </c>
      <c r="D603" s="21" t="s">
        <v>176</v>
      </c>
      <c r="E603" s="467" t="s">
        <v>1537</v>
      </c>
      <c r="F603" s="21" t="s">
        <v>27</v>
      </c>
      <c r="G603" s="188" t="s">
        <v>249</v>
      </c>
      <c r="H603" s="429">
        <v>20000000</v>
      </c>
      <c r="I603" s="430">
        <v>51500000</v>
      </c>
      <c r="J603" s="431">
        <v>0</v>
      </c>
      <c r="P603" s="483"/>
    </row>
    <row r="604" spans="1:16">
      <c r="A604" s="21" t="s">
        <v>1540</v>
      </c>
      <c r="B604" s="21" t="s">
        <v>478</v>
      </c>
      <c r="C604" s="185" t="s">
        <v>530</v>
      </c>
      <c r="D604" s="21" t="s">
        <v>176</v>
      </c>
      <c r="E604" s="467" t="s">
        <v>1537</v>
      </c>
      <c r="F604" s="21" t="s">
        <v>27</v>
      </c>
      <c r="G604" s="188" t="s">
        <v>249</v>
      </c>
      <c r="H604" s="429">
        <v>10000000</v>
      </c>
      <c r="I604" s="430">
        <v>50000000</v>
      </c>
      <c r="J604" s="431">
        <v>0</v>
      </c>
      <c r="P604" s="483"/>
    </row>
    <row r="605" spans="1:16">
      <c r="A605" s="21" t="s">
        <v>1540</v>
      </c>
      <c r="B605" s="21" t="s">
        <v>229</v>
      </c>
      <c r="C605" s="185" t="s">
        <v>772</v>
      </c>
      <c r="D605" s="21" t="s">
        <v>176</v>
      </c>
      <c r="E605" s="467" t="s">
        <v>1537</v>
      </c>
      <c r="F605" s="21" t="s">
        <v>27</v>
      </c>
      <c r="G605" s="188" t="s">
        <v>249</v>
      </c>
      <c r="H605" s="429">
        <v>30000000</v>
      </c>
      <c r="I605" s="430">
        <v>50000000</v>
      </c>
      <c r="J605" s="431">
        <v>0</v>
      </c>
      <c r="P605" s="483"/>
    </row>
    <row r="606" spans="1:16">
      <c r="A606" s="21" t="s">
        <v>1540</v>
      </c>
      <c r="B606" s="21" t="s">
        <v>364</v>
      </c>
      <c r="C606" s="185" t="s">
        <v>566</v>
      </c>
      <c r="D606" s="21" t="s">
        <v>176</v>
      </c>
      <c r="E606" s="467" t="s">
        <v>1537</v>
      </c>
      <c r="F606" s="21" t="s">
        <v>27</v>
      </c>
      <c r="G606" s="188" t="s">
        <v>249</v>
      </c>
      <c r="H606" s="429">
        <v>180000000</v>
      </c>
      <c r="I606" s="430">
        <v>200000000</v>
      </c>
      <c r="J606" s="431">
        <v>74806540</v>
      </c>
      <c r="P606" s="483"/>
    </row>
    <row r="607" spans="1:16">
      <c r="A607" s="21" t="s">
        <v>1540</v>
      </c>
      <c r="B607" s="21" t="s">
        <v>224</v>
      </c>
      <c r="C607" s="185" t="s">
        <v>1558</v>
      </c>
      <c r="D607" s="21" t="s">
        <v>176</v>
      </c>
      <c r="E607" s="467" t="s">
        <v>1537</v>
      </c>
      <c r="F607" s="21" t="s">
        <v>27</v>
      </c>
      <c r="G607" s="188" t="s">
        <v>249</v>
      </c>
      <c r="H607" s="429">
        <v>10000000</v>
      </c>
      <c r="I607" s="430">
        <v>0</v>
      </c>
      <c r="J607" s="431">
        <v>0</v>
      </c>
      <c r="P607" s="483"/>
    </row>
    <row r="608" spans="1:16">
      <c r="A608" s="21" t="s">
        <v>1540</v>
      </c>
      <c r="B608" s="21" t="s">
        <v>253</v>
      </c>
      <c r="C608" s="185" t="s">
        <v>540</v>
      </c>
      <c r="D608" s="21" t="s">
        <v>176</v>
      </c>
      <c r="E608" s="467" t="s">
        <v>1537</v>
      </c>
      <c r="F608" s="21" t="s">
        <v>27</v>
      </c>
      <c r="G608" s="188" t="s">
        <v>249</v>
      </c>
      <c r="H608" s="429">
        <v>50000000</v>
      </c>
      <c r="I608" s="430">
        <v>50000000</v>
      </c>
      <c r="J608" s="431">
        <v>0</v>
      </c>
      <c r="P608" s="483"/>
    </row>
    <row r="609" spans="1:16">
      <c r="A609" s="21" t="s">
        <v>1540</v>
      </c>
      <c r="B609" s="21" t="s">
        <v>254</v>
      </c>
      <c r="C609" s="185" t="s">
        <v>825</v>
      </c>
      <c r="D609" s="21" t="s">
        <v>176</v>
      </c>
      <c r="E609" s="467" t="s">
        <v>1537</v>
      </c>
      <c r="F609" s="21" t="s">
        <v>27</v>
      </c>
      <c r="G609" s="188" t="s">
        <v>249</v>
      </c>
      <c r="H609" s="429">
        <v>40000000</v>
      </c>
      <c r="I609" s="430">
        <v>50000000</v>
      </c>
      <c r="J609" s="431">
        <v>0</v>
      </c>
      <c r="P609" s="483"/>
    </row>
    <row r="610" spans="1:16">
      <c r="A610" s="21" t="s">
        <v>1540</v>
      </c>
      <c r="B610" s="21" t="s">
        <v>257</v>
      </c>
      <c r="C610" s="185" t="s">
        <v>749</v>
      </c>
      <c r="D610" s="21" t="s">
        <v>176</v>
      </c>
      <c r="E610" s="467" t="s">
        <v>1537</v>
      </c>
      <c r="F610" s="21" t="s">
        <v>27</v>
      </c>
      <c r="G610" s="188" t="s">
        <v>249</v>
      </c>
      <c r="H610" s="429">
        <v>30000000</v>
      </c>
      <c r="I610" s="430">
        <v>30000000</v>
      </c>
      <c r="J610" s="431">
        <v>0</v>
      </c>
      <c r="P610" s="483"/>
    </row>
    <row r="611" spans="1:16">
      <c r="A611" s="21" t="s">
        <v>1540</v>
      </c>
      <c r="B611" s="21" t="s">
        <v>220</v>
      </c>
      <c r="C611" s="185" t="s">
        <v>233</v>
      </c>
      <c r="D611" s="21" t="s">
        <v>176</v>
      </c>
      <c r="E611" s="467" t="s">
        <v>1537</v>
      </c>
      <c r="F611" s="21" t="s">
        <v>27</v>
      </c>
      <c r="G611" s="188" t="s">
        <v>249</v>
      </c>
      <c r="H611" s="429">
        <v>50000000</v>
      </c>
      <c r="I611" s="430">
        <v>30000000</v>
      </c>
      <c r="J611" s="431">
        <v>0</v>
      </c>
      <c r="P611" s="483"/>
    </row>
    <row r="612" spans="1:16">
      <c r="A612" s="21" t="s">
        <v>1540</v>
      </c>
      <c r="B612" s="21" t="s">
        <v>519</v>
      </c>
      <c r="C612" s="185" t="s">
        <v>173</v>
      </c>
      <c r="D612" s="21" t="s">
        <v>176</v>
      </c>
      <c r="E612" s="467" t="s">
        <v>1537</v>
      </c>
      <c r="F612" s="21" t="s">
        <v>27</v>
      </c>
      <c r="G612" s="188" t="s">
        <v>249</v>
      </c>
      <c r="H612" s="429">
        <v>10000000</v>
      </c>
      <c r="I612" s="430">
        <v>126000000</v>
      </c>
      <c r="J612" s="431">
        <v>25778000</v>
      </c>
      <c r="P612" s="483"/>
    </row>
    <row r="613" spans="1:16">
      <c r="A613" s="21" t="s">
        <v>1540</v>
      </c>
      <c r="B613" s="21" t="s">
        <v>240</v>
      </c>
      <c r="C613" s="193" t="s">
        <v>26</v>
      </c>
      <c r="D613" s="21" t="s">
        <v>240</v>
      </c>
      <c r="E613" s="187"/>
      <c r="F613" s="21" t="s">
        <v>240</v>
      </c>
      <c r="G613" s="188" t="s">
        <v>240</v>
      </c>
      <c r="H613" s="432">
        <f>SUM(H600:H612)</f>
        <v>560000000</v>
      </c>
      <c r="I613" s="433">
        <f>SUM(I600:I612)</f>
        <v>817500000</v>
      </c>
      <c r="J613" s="434">
        <f>SUM(J600:J612)</f>
        <v>107378175</v>
      </c>
      <c r="P613" s="483"/>
    </row>
    <row r="614" spans="1:16">
      <c r="A614" s="477" t="s">
        <v>1541</v>
      </c>
      <c r="B614" s="21" t="s">
        <v>240</v>
      </c>
      <c r="C614" s="194" t="s">
        <v>199</v>
      </c>
      <c r="D614" s="21" t="s">
        <v>240</v>
      </c>
      <c r="E614" s="187"/>
      <c r="F614" s="21" t="s">
        <v>240</v>
      </c>
      <c r="G614" s="188" t="s">
        <v>240</v>
      </c>
      <c r="P614" s="483"/>
    </row>
    <row r="615" spans="1:16">
      <c r="A615" s="477" t="s">
        <v>1541</v>
      </c>
      <c r="B615" s="21" t="s">
        <v>346</v>
      </c>
      <c r="C615" s="185" t="s">
        <v>564</v>
      </c>
      <c r="D615" s="21" t="s">
        <v>200</v>
      </c>
      <c r="E615" s="467" t="s">
        <v>1537</v>
      </c>
      <c r="F615" s="188" t="s">
        <v>155</v>
      </c>
      <c r="G615" s="188" t="s">
        <v>249</v>
      </c>
      <c r="H615" s="429">
        <v>60000000</v>
      </c>
      <c r="I615" s="430">
        <v>80000000</v>
      </c>
      <c r="J615" s="431">
        <v>75677840</v>
      </c>
      <c r="P615" s="483"/>
    </row>
    <row r="616" spans="1:16">
      <c r="A616" s="477" t="s">
        <v>1541</v>
      </c>
      <c r="B616" s="21" t="s">
        <v>347</v>
      </c>
      <c r="C616" s="185" t="s">
        <v>348</v>
      </c>
      <c r="D616" s="21" t="s">
        <v>200</v>
      </c>
      <c r="E616" s="467" t="s">
        <v>1537</v>
      </c>
      <c r="F616" s="188" t="s">
        <v>155</v>
      </c>
      <c r="G616" s="188" t="s">
        <v>249</v>
      </c>
      <c r="H616" s="429">
        <v>20000000</v>
      </c>
      <c r="I616" s="430">
        <v>5000000</v>
      </c>
      <c r="J616" s="431">
        <v>0</v>
      </c>
      <c r="P616" s="483"/>
    </row>
    <row r="617" spans="1:16">
      <c r="A617" s="477" t="s">
        <v>1541</v>
      </c>
      <c r="B617" s="21" t="s">
        <v>520</v>
      </c>
      <c r="C617" s="185" t="s">
        <v>1146</v>
      </c>
      <c r="D617" s="21" t="s">
        <v>200</v>
      </c>
      <c r="E617" s="467" t="s">
        <v>1537</v>
      </c>
      <c r="F617" s="188" t="s">
        <v>155</v>
      </c>
      <c r="G617" s="188" t="s">
        <v>249</v>
      </c>
      <c r="H617" s="429">
        <v>10000000</v>
      </c>
      <c r="I617" s="430">
        <v>15000000</v>
      </c>
      <c r="J617" s="431">
        <v>0</v>
      </c>
      <c r="P617" s="483"/>
    </row>
    <row r="618" spans="1:16">
      <c r="A618" s="477" t="s">
        <v>1541</v>
      </c>
      <c r="B618" s="21" t="s">
        <v>220</v>
      </c>
      <c r="C618" s="185" t="s">
        <v>233</v>
      </c>
      <c r="D618" s="21" t="s">
        <v>200</v>
      </c>
      <c r="E618" s="467" t="s">
        <v>1537</v>
      </c>
      <c r="F618" s="188" t="s">
        <v>155</v>
      </c>
      <c r="G618" s="188" t="s">
        <v>249</v>
      </c>
      <c r="H618" s="429">
        <v>10000000</v>
      </c>
      <c r="I618" s="430">
        <v>40000000</v>
      </c>
      <c r="J618" s="431">
        <v>0</v>
      </c>
      <c r="P618" s="483"/>
    </row>
    <row r="619" spans="1:16">
      <c r="A619" s="477" t="s">
        <v>1541</v>
      </c>
      <c r="B619" s="21" t="s">
        <v>221</v>
      </c>
      <c r="C619" s="185" t="s">
        <v>234</v>
      </c>
      <c r="D619" s="21" t="s">
        <v>200</v>
      </c>
      <c r="E619" s="467" t="s">
        <v>1537</v>
      </c>
      <c r="F619" s="188" t="s">
        <v>155</v>
      </c>
      <c r="G619" s="188" t="s">
        <v>249</v>
      </c>
      <c r="H619" s="429">
        <v>13000000</v>
      </c>
      <c r="I619" s="430">
        <v>0</v>
      </c>
      <c r="J619" s="431">
        <v>0</v>
      </c>
      <c r="P619" s="483"/>
    </row>
    <row r="620" spans="1:16">
      <c r="A620" s="477" t="s">
        <v>1541</v>
      </c>
      <c r="B620" s="21" t="s">
        <v>222</v>
      </c>
      <c r="C620" s="185" t="s">
        <v>813</v>
      </c>
      <c r="D620" s="21" t="s">
        <v>200</v>
      </c>
      <c r="E620" s="467" t="s">
        <v>1537</v>
      </c>
      <c r="F620" s="188" t="s">
        <v>155</v>
      </c>
      <c r="G620" s="188" t="s">
        <v>249</v>
      </c>
      <c r="H620" s="429">
        <v>12000000</v>
      </c>
      <c r="I620" s="430">
        <v>0</v>
      </c>
      <c r="J620" s="431">
        <v>0</v>
      </c>
      <c r="P620" s="483"/>
    </row>
    <row r="621" spans="1:16">
      <c r="A621" s="477" t="s">
        <v>1541</v>
      </c>
      <c r="B621" s="21" t="s">
        <v>517</v>
      </c>
      <c r="C621" s="185" t="s">
        <v>174</v>
      </c>
      <c r="D621" s="21" t="s">
        <v>200</v>
      </c>
      <c r="E621" s="467" t="s">
        <v>1537</v>
      </c>
      <c r="F621" s="188" t="s">
        <v>155</v>
      </c>
      <c r="G621" s="188" t="s">
        <v>249</v>
      </c>
      <c r="H621" s="429">
        <v>20000000</v>
      </c>
      <c r="I621" s="430">
        <v>20000000</v>
      </c>
      <c r="J621" s="431">
        <v>0</v>
      </c>
      <c r="P621" s="483"/>
    </row>
    <row r="622" spans="1:16">
      <c r="A622" s="477" t="s">
        <v>1541</v>
      </c>
      <c r="B622" s="21" t="s">
        <v>539</v>
      </c>
      <c r="C622" s="185" t="s">
        <v>788</v>
      </c>
      <c r="D622" s="21" t="s">
        <v>200</v>
      </c>
      <c r="E622" s="467" t="s">
        <v>1537</v>
      </c>
      <c r="F622" s="188" t="s">
        <v>155</v>
      </c>
      <c r="G622" s="188" t="s">
        <v>249</v>
      </c>
      <c r="H622" s="429">
        <v>5000000</v>
      </c>
      <c r="I622" s="430">
        <v>5000000</v>
      </c>
      <c r="J622" s="431">
        <v>0</v>
      </c>
      <c r="P622" s="483"/>
    </row>
    <row r="623" spans="1:16">
      <c r="A623" s="477" t="s">
        <v>1541</v>
      </c>
      <c r="B623" s="21" t="s">
        <v>240</v>
      </c>
      <c r="C623" s="193" t="s">
        <v>26</v>
      </c>
      <c r="D623" s="21" t="s">
        <v>240</v>
      </c>
      <c r="E623" s="187"/>
      <c r="F623" s="188" t="s">
        <v>240</v>
      </c>
      <c r="G623" s="188" t="s">
        <v>240</v>
      </c>
      <c r="H623" s="432">
        <f>SUM(H615:H622)</f>
        <v>150000000</v>
      </c>
      <c r="I623" s="433">
        <f>SUM(I615:I622)</f>
        <v>165000000</v>
      </c>
      <c r="J623" s="434">
        <f>SUM(J615:J622)</f>
        <v>75677840</v>
      </c>
      <c r="K623" s="479"/>
      <c r="P623" s="483"/>
    </row>
    <row r="624" spans="1:16">
      <c r="A624" s="477" t="s">
        <v>1542</v>
      </c>
      <c r="B624" s="21" t="s">
        <v>240</v>
      </c>
      <c r="C624" s="194" t="s">
        <v>548</v>
      </c>
      <c r="D624" s="21" t="s">
        <v>240</v>
      </c>
      <c r="E624" s="187"/>
      <c r="F624" s="21" t="s">
        <v>240</v>
      </c>
      <c r="G624" s="188" t="s">
        <v>240</v>
      </c>
      <c r="P624" s="483"/>
    </row>
    <row r="625" spans="1:16">
      <c r="A625" s="477" t="s">
        <v>1542</v>
      </c>
      <c r="B625" s="21" t="s">
        <v>267</v>
      </c>
      <c r="C625" s="185" t="s">
        <v>252</v>
      </c>
      <c r="D625" s="21" t="s">
        <v>200</v>
      </c>
      <c r="E625" s="467" t="s">
        <v>1537</v>
      </c>
      <c r="F625" s="21" t="s">
        <v>202</v>
      </c>
      <c r="G625" s="188" t="s">
        <v>249</v>
      </c>
      <c r="H625" s="429">
        <v>4000000</v>
      </c>
      <c r="I625" s="430">
        <v>0</v>
      </c>
      <c r="J625" s="431">
        <v>0</v>
      </c>
      <c r="P625" s="483"/>
    </row>
    <row r="626" spans="1:16">
      <c r="A626" s="477" t="s">
        <v>1542</v>
      </c>
      <c r="B626" s="21" t="s">
        <v>346</v>
      </c>
      <c r="C626" s="185" t="s">
        <v>564</v>
      </c>
      <c r="D626" s="21" t="s">
        <v>200</v>
      </c>
      <c r="E626" s="467" t="s">
        <v>1537</v>
      </c>
      <c r="F626" s="21" t="s">
        <v>202</v>
      </c>
      <c r="G626" s="188" t="s">
        <v>249</v>
      </c>
      <c r="H626" s="429">
        <v>0</v>
      </c>
      <c r="I626" s="430">
        <v>20000000</v>
      </c>
      <c r="J626" s="431">
        <v>20000000</v>
      </c>
      <c r="P626" s="483"/>
    </row>
    <row r="627" spans="1:16">
      <c r="A627" s="477" t="s">
        <v>1542</v>
      </c>
      <c r="B627" s="21" t="s">
        <v>353</v>
      </c>
      <c r="C627" s="185" t="s">
        <v>354</v>
      </c>
      <c r="D627" s="21" t="s">
        <v>200</v>
      </c>
      <c r="E627" s="467" t="s">
        <v>1537</v>
      </c>
      <c r="F627" s="21" t="s">
        <v>202</v>
      </c>
      <c r="G627" s="188" t="s">
        <v>249</v>
      </c>
      <c r="H627" s="429">
        <v>40000000</v>
      </c>
      <c r="I627" s="430">
        <v>5000000</v>
      </c>
      <c r="J627" s="431">
        <v>1327750</v>
      </c>
      <c r="P627" s="483"/>
    </row>
    <row r="628" spans="1:16">
      <c r="A628" s="477" t="s">
        <v>1542</v>
      </c>
      <c r="B628" s="21" t="s">
        <v>537</v>
      </c>
      <c r="C628" s="185" t="s">
        <v>549</v>
      </c>
      <c r="D628" s="21" t="s">
        <v>200</v>
      </c>
      <c r="E628" s="467" t="s">
        <v>1537</v>
      </c>
      <c r="F628" s="21" t="s">
        <v>202</v>
      </c>
      <c r="G628" s="188" t="s">
        <v>249</v>
      </c>
      <c r="H628" s="429">
        <v>80000000</v>
      </c>
      <c r="I628" s="430">
        <v>50000000</v>
      </c>
      <c r="J628" s="431">
        <v>12655387</v>
      </c>
      <c r="P628" s="483"/>
    </row>
    <row r="629" spans="1:16">
      <c r="A629" s="477" t="s">
        <v>1542</v>
      </c>
      <c r="B629" s="21" t="s">
        <v>254</v>
      </c>
      <c r="C629" s="185" t="s">
        <v>825</v>
      </c>
      <c r="D629" s="21" t="s">
        <v>200</v>
      </c>
      <c r="E629" s="467" t="s">
        <v>1537</v>
      </c>
      <c r="F629" s="21" t="s">
        <v>202</v>
      </c>
      <c r="G629" s="188" t="s">
        <v>249</v>
      </c>
      <c r="H629" s="429">
        <v>5000000</v>
      </c>
      <c r="I629" s="430">
        <v>0</v>
      </c>
      <c r="J629" s="431">
        <v>0</v>
      </c>
      <c r="P629" s="483"/>
    </row>
    <row r="630" spans="1:16">
      <c r="A630" s="477" t="s">
        <v>1542</v>
      </c>
      <c r="B630" s="21" t="s">
        <v>500</v>
      </c>
      <c r="C630" s="200" t="s">
        <v>835</v>
      </c>
      <c r="D630" s="21" t="s">
        <v>200</v>
      </c>
      <c r="E630" s="467" t="s">
        <v>1537</v>
      </c>
      <c r="F630" s="21" t="s">
        <v>202</v>
      </c>
      <c r="G630" s="188" t="s">
        <v>249</v>
      </c>
      <c r="H630" s="429">
        <v>5000000</v>
      </c>
      <c r="I630" s="430">
        <v>0</v>
      </c>
      <c r="J630" s="431">
        <v>0</v>
      </c>
      <c r="P630" s="483"/>
    </row>
    <row r="631" spans="1:16">
      <c r="A631" s="477" t="s">
        <v>1542</v>
      </c>
      <c r="B631" s="21" t="s">
        <v>520</v>
      </c>
      <c r="C631" s="185" t="s">
        <v>1146</v>
      </c>
      <c r="D631" s="21" t="s">
        <v>200</v>
      </c>
      <c r="E631" s="467" t="s">
        <v>1537</v>
      </c>
      <c r="F631" s="21" t="s">
        <v>202</v>
      </c>
      <c r="G631" s="188" t="s">
        <v>249</v>
      </c>
      <c r="H631" s="429">
        <v>0</v>
      </c>
      <c r="I631" s="430">
        <v>5000000</v>
      </c>
      <c r="J631" s="431">
        <v>177490</v>
      </c>
      <c r="P631" s="483"/>
    </row>
    <row r="632" spans="1:16">
      <c r="A632" s="477" t="s">
        <v>1542</v>
      </c>
      <c r="B632" s="21" t="s">
        <v>169</v>
      </c>
      <c r="C632" s="185" t="s">
        <v>388</v>
      </c>
      <c r="D632" s="21" t="s">
        <v>200</v>
      </c>
      <c r="E632" s="467" t="s">
        <v>1537</v>
      </c>
      <c r="F632" s="21" t="s">
        <v>202</v>
      </c>
      <c r="G632" s="188" t="s">
        <v>249</v>
      </c>
      <c r="H632" s="429">
        <v>5000000</v>
      </c>
      <c r="I632" s="430">
        <v>5000000</v>
      </c>
      <c r="J632" s="431">
        <v>0</v>
      </c>
      <c r="P632" s="483"/>
    </row>
    <row r="633" spans="1:16">
      <c r="A633" s="477" t="s">
        <v>1542</v>
      </c>
      <c r="B633" s="21" t="s">
        <v>220</v>
      </c>
      <c r="C633" s="185" t="s">
        <v>233</v>
      </c>
      <c r="D633" s="21" t="s">
        <v>200</v>
      </c>
      <c r="E633" s="467" t="s">
        <v>1537</v>
      </c>
      <c r="F633" s="21" t="s">
        <v>202</v>
      </c>
      <c r="G633" s="188" t="s">
        <v>249</v>
      </c>
      <c r="H633" s="429">
        <v>10000000</v>
      </c>
      <c r="I633" s="430">
        <v>5000000</v>
      </c>
      <c r="J633" s="431">
        <v>5000000</v>
      </c>
      <c r="P633" s="483"/>
    </row>
    <row r="634" spans="1:16">
      <c r="A634" s="477" t="s">
        <v>1542</v>
      </c>
      <c r="B634" s="21" t="s">
        <v>172</v>
      </c>
      <c r="C634" s="185" t="s">
        <v>247</v>
      </c>
      <c r="D634" s="21" t="s">
        <v>200</v>
      </c>
      <c r="E634" s="467" t="s">
        <v>1537</v>
      </c>
      <c r="F634" s="21" t="s">
        <v>202</v>
      </c>
      <c r="G634" s="188" t="s">
        <v>249</v>
      </c>
      <c r="H634" s="429">
        <v>20000000</v>
      </c>
      <c r="I634" s="430">
        <v>0</v>
      </c>
      <c r="J634" s="431">
        <v>0</v>
      </c>
      <c r="P634" s="483"/>
    </row>
    <row r="635" spans="1:16">
      <c r="A635" s="477" t="s">
        <v>1542</v>
      </c>
      <c r="B635" s="21" t="s">
        <v>519</v>
      </c>
      <c r="C635" s="185" t="s">
        <v>173</v>
      </c>
      <c r="D635" s="21" t="s">
        <v>200</v>
      </c>
      <c r="E635" s="467" t="s">
        <v>1537</v>
      </c>
      <c r="F635" s="21" t="s">
        <v>202</v>
      </c>
      <c r="G635" s="188" t="s">
        <v>249</v>
      </c>
      <c r="H635" s="429">
        <v>41000000</v>
      </c>
      <c r="I635" s="430">
        <v>0</v>
      </c>
      <c r="J635" s="431">
        <v>0</v>
      </c>
      <c r="P635" s="483"/>
    </row>
    <row r="636" spans="1:16">
      <c r="A636" s="477" t="s">
        <v>1542</v>
      </c>
      <c r="B636" s="21" t="s">
        <v>517</v>
      </c>
      <c r="C636" s="185" t="s">
        <v>174</v>
      </c>
      <c r="D636" s="21" t="s">
        <v>200</v>
      </c>
      <c r="E636" s="467" t="s">
        <v>1537</v>
      </c>
      <c r="F636" s="21" t="s">
        <v>202</v>
      </c>
      <c r="G636" s="188" t="s">
        <v>249</v>
      </c>
      <c r="H636" s="429">
        <v>10000000</v>
      </c>
      <c r="I636" s="430">
        <v>10000000</v>
      </c>
      <c r="J636" s="431">
        <v>10000000</v>
      </c>
      <c r="P636" s="483"/>
    </row>
    <row r="637" spans="1:16">
      <c r="A637" s="477" t="s">
        <v>1542</v>
      </c>
      <c r="B637" s="21" t="s">
        <v>240</v>
      </c>
      <c r="C637" s="193" t="s">
        <v>26</v>
      </c>
      <c r="D637" s="21" t="s">
        <v>240</v>
      </c>
      <c r="E637" s="187"/>
      <c r="F637" s="21" t="s">
        <v>240</v>
      </c>
      <c r="G637" s="188" t="s">
        <v>240</v>
      </c>
      <c r="H637" s="432">
        <f>SUM(H625:H636)</f>
        <v>220000000</v>
      </c>
      <c r="I637" s="433">
        <f>SUM(I625:I636)</f>
        <v>100000000</v>
      </c>
      <c r="J637" s="434">
        <f>SUM(J625:J636)</f>
        <v>49160627</v>
      </c>
      <c r="P637" s="483"/>
    </row>
    <row r="638" spans="1:16">
      <c r="A638" s="477" t="s">
        <v>1543</v>
      </c>
      <c r="B638" s="21" t="s">
        <v>240</v>
      </c>
      <c r="C638" s="194" t="s">
        <v>205</v>
      </c>
      <c r="D638" s="21" t="s">
        <v>240</v>
      </c>
      <c r="E638" s="187"/>
      <c r="F638" s="21" t="s">
        <v>240</v>
      </c>
      <c r="G638" s="188" t="s">
        <v>240</v>
      </c>
      <c r="P638" s="483"/>
    </row>
    <row r="639" spans="1:16">
      <c r="A639" s="477" t="s">
        <v>1543</v>
      </c>
      <c r="B639" s="21" t="s">
        <v>827</v>
      </c>
      <c r="C639" s="185" t="s">
        <v>551</v>
      </c>
      <c r="D639" s="21" t="s">
        <v>200</v>
      </c>
      <c r="E639" s="467" t="s">
        <v>1537</v>
      </c>
      <c r="F639" s="21" t="s">
        <v>27</v>
      </c>
      <c r="G639" s="188" t="s">
        <v>249</v>
      </c>
      <c r="H639" s="429">
        <v>10000000</v>
      </c>
      <c r="I639" s="430">
        <v>5000000</v>
      </c>
      <c r="J639" s="431">
        <v>0</v>
      </c>
      <c r="P639" s="483"/>
    </row>
    <row r="640" spans="1:16">
      <c r="A640" s="477" t="s">
        <v>1543</v>
      </c>
      <c r="B640" s="21" t="s">
        <v>253</v>
      </c>
      <c r="C640" s="185" t="s">
        <v>540</v>
      </c>
      <c r="D640" s="21" t="s">
        <v>200</v>
      </c>
      <c r="E640" s="467" t="s">
        <v>1537</v>
      </c>
      <c r="F640" s="21" t="s">
        <v>27</v>
      </c>
      <c r="G640" s="188" t="s">
        <v>249</v>
      </c>
      <c r="H640" s="429">
        <v>5000000</v>
      </c>
      <c r="I640" s="430">
        <v>3000000</v>
      </c>
      <c r="J640" s="431">
        <v>0</v>
      </c>
      <c r="P640" s="483"/>
    </row>
    <row r="641" spans="1:16">
      <c r="A641" s="477" t="s">
        <v>1543</v>
      </c>
      <c r="B641" s="21" t="s">
        <v>546</v>
      </c>
      <c r="C641" s="185" t="s">
        <v>1049</v>
      </c>
      <c r="D641" s="21" t="s">
        <v>200</v>
      </c>
      <c r="E641" s="467" t="s">
        <v>1537</v>
      </c>
      <c r="F641" s="21" t="s">
        <v>27</v>
      </c>
      <c r="G641" s="188" t="s">
        <v>249</v>
      </c>
      <c r="H641" s="429">
        <v>1000000</v>
      </c>
      <c r="I641" s="430">
        <v>1000000</v>
      </c>
      <c r="J641" s="431">
        <v>0</v>
      </c>
      <c r="P641" s="483"/>
    </row>
    <row r="642" spans="1:16">
      <c r="A642" s="477" t="s">
        <v>1543</v>
      </c>
      <c r="B642" s="21" t="s">
        <v>387</v>
      </c>
      <c r="C642" s="185" t="s">
        <v>552</v>
      </c>
      <c r="D642" s="21" t="s">
        <v>200</v>
      </c>
      <c r="E642" s="467" t="s">
        <v>1537</v>
      </c>
      <c r="F642" s="21" t="s">
        <v>27</v>
      </c>
      <c r="G642" s="188" t="s">
        <v>249</v>
      </c>
      <c r="H642" s="429">
        <v>1000000</v>
      </c>
      <c r="I642" s="430">
        <v>0</v>
      </c>
      <c r="J642" s="431">
        <v>0</v>
      </c>
      <c r="P642" s="483"/>
    </row>
    <row r="643" spans="1:16">
      <c r="A643" s="477" t="s">
        <v>1543</v>
      </c>
      <c r="B643" s="21" t="s">
        <v>538</v>
      </c>
      <c r="C643" s="185" t="s">
        <v>1147</v>
      </c>
      <c r="D643" s="21" t="s">
        <v>200</v>
      </c>
      <c r="E643" s="467" t="s">
        <v>1537</v>
      </c>
      <c r="F643" s="21" t="s">
        <v>27</v>
      </c>
      <c r="G643" s="188" t="s">
        <v>249</v>
      </c>
      <c r="H643" s="429">
        <v>5000000</v>
      </c>
      <c r="I643" s="430">
        <v>0</v>
      </c>
      <c r="J643" s="431">
        <v>0</v>
      </c>
      <c r="P643" s="483"/>
    </row>
    <row r="644" spans="1:16">
      <c r="A644" s="477" t="s">
        <v>1543</v>
      </c>
      <c r="B644" s="21" t="s">
        <v>554</v>
      </c>
      <c r="C644" s="185" t="s">
        <v>1148</v>
      </c>
      <c r="D644" s="21" t="s">
        <v>200</v>
      </c>
      <c r="E644" s="467" t="s">
        <v>1537</v>
      </c>
      <c r="F644" s="21" t="s">
        <v>27</v>
      </c>
      <c r="G644" s="188" t="s">
        <v>249</v>
      </c>
      <c r="H644" s="429">
        <v>1000000</v>
      </c>
      <c r="I644" s="430">
        <v>36000000</v>
      </c>
      <c r="J644" s="431">
        <v>0</v>
      </c>
      <c r="P644" s="483"/>
    </row>
    <row r="645" spans="1:16">
      <c r="A645" s="477" t="s">
        <v>1543</v>
      </c>
      <c r="B645" s="21" t="s">
        <v>257</v>
      </c>
      <c r="C645" s="185" t="s">
        <v>749</v>
      </c>
      <c r="D645" s="21" t="s">
        <v>200</v>
      </c>
      <c r="E645" s="467" t="s">
        <v>1537</v>
      </c>
      <c r="F645" s="21" t="s">
        <v>27</v>
      </c>
      <c r="G645" s="188" t="s">
        <v>249</v>
      </c>
      <c r="H645" s="429">
        <v>20000000</v>
      </c>
      <c r="I645" s="430">
        <v>0</v>
      </c>
      <c r="J645" s="431">
        <v>0</v>
      </c>
      <c r="P645" s="483"/>
    </row>
    <row r="646" spans="1:16">
      <c r="A646" s="477" t="s">
        <v>1543</v>
      </c>
      <c r="B646" s="21" t="s">
        <v>261</v>
      </c>
      <c r="C646" s="185" t="s">
        <v>572</v>
      </c>
      <c r="D646" s="21" t="s">
        <v>200</v>
      </c>
      <c r="E646" s="467" t="s">
        <v>1537</v>
      </c>
      <c r="F646" s="21" t="s">
        <v>27</v>
      </c>
      <c r="G646" s="188" t="s">
        <v>249</v>
      </c>
      <c r="H646" s="429">
        <v>2000000</v>
      </c>
      <c r="I646" s="430">
        <v>5000000</v>
      </c>
      <c r="J646" s="431">
        <v>0</v>
      </c>
      <c r="P646" s="483"/>
    </row>
    <row r="647" spans="1:16">
      <c r="A647" s="477" t="s">
        <v>1543</v>
      </c>
      <c r="B647" s="21" t="s">
        <v>262</v>
      </c>
      <c r="C647" s="200" t="s">
        <v>842</v>
      </c>
      <c r="D647" s="21" t="s">
        <v>200</v>
      </c>
      <c r="E647" s="467" t="s">
        <v>1537</v>
      </c>
      <c r="F647" s="21" t="s">
        <v>27</v>
      </c>
      <c r="G647" s="188" t="s">
        <v>249</v>
      </c>
      <c r="H647" s="429">
        <v>1000000</v>
      </c>
      <c r="I647" s="430">
        <v>1000000</v>
      </c>
      <c r="J647" s="431">
        <v>0</v>
      </c>
      <c r="P647" s="483"/>
    </row>
    <row r="648" spans="1:16">
      <c r="A648" s="477" t="s">
        <v>1543</v>
      </c>
      <c r="B648" s="21" t="s">
        <v>220</v>
      </c>
      <c r="C648" s="185" t="s">
        <v>233</v>
      </c>
      <c r="D648" s="21" t="s">
        <v>200</v>
      </c>
      <c r="E648" s="467" t="s">
        <v>1537</v>
      </c>
      <c r="F648" s="21" t="s">
        <v>27</v>
      </c>
      <c r="G648" s="188" t="s">
        <v>249</v>
      </c>
      <c r="H648" s="429">
        <v>14000000</v>
      </c>
      <c r="I648" s="430">
        <v>15000000</v>
      </c>
      <c r="J648" s="431">
        <v>0</v>
      </c>
      <c r="P648" s="483"/>
    </row>
    <row r="649" spans="1:16">
      <c r="A649" s="477" t="s">
        <v>1543</v>
      </c>
      <c r="B649" s="21" t="s">
        <v>519</v>
      </c>
      <c r="C649" s="185" t="s">
        <v>173</v>
      </c>
      <c r="D649" s="21" t="s">
        <v>200</v>
      </c>
      <c r="E649" s="467" t="s">
        <v>1537</v>
      </c>
      <c r="F649" s="21" t="s">
        <v>27</v>
      </c>
      <c r="G649" s="188" t="s">
        <v>249</v>
      </c>
      <c r="H649" s="429">
        <v>10000000</v>
      </c>
      <c r="I649" s="430">
        <v>10000000</v>
      </c>
      <c r="J649" s="431">
        <v>8438950</v>
      </c>
      <c r="P649" s="483"/>
    </row>
    <row r="650" spans="1:16">
      <c r="A650" s="477" t="s">
        <v>1543</v>
      </c>
      <c r="B650" s="21" t="s">
        <v>517</v>
      </c>
      <c r="C650" s="185" t="s">
        <v>174</v>
      </c>
      <c r="D650" s="21" t="s">
        <v>200</v>
      </c>
      <c r="E650" s="467" t="s">
        <v>1537</v>
      </c>
      <c r="F650" s="21" t="s">
        <v>27</v>
      </c>
      <c r="G650" s="188" t="s">
        <v>249</v>
      </c>
      <c r="H650" s="429">
        <v>10000000</v>
      </c>
      <c r="I650" s="430">
        <v>10000000</v>
      </c>
      <c r="J650" s="431">
        <v>0</v>
      </c>
      <c r="P650" s="483"/>
    </row>
    <row r="651" spans="1:16">
      <c r="A651" s="477" t="s">
        <v>1543</v>
      </c>
      <c r="B651" s="21" t="s">
        <v>240</v>
      </c>
      <c r="C651" s="193" t="s">
        <v>26</v>
      </c>
      <c r="D651" s="23" t="s">
        <v>240</v>
      </c>
      <c r="E651" s="197"/>
      <c r="F651" s="23" t="s">
        <v>240</v>
      </c>
      <c r="G651" s="198" t="s">
        <v>240</v>
      </c>
      <c r="H651" s="432">
        <f>SUM(H639:H650)</f>
        <v>80000000</v>
      </c>
      <c r="I651" s="433">
        <f>SUM(I639:I650)</f>
        <v>86000000</v>
      </c>
      <c r="J651" s="434">
        <f>SUM(J639:J650)</f>
        <v>8438950</v>
      </c>
      <c r="K651" s="479"/>
      <c r="P651" s="483"/>
    </row>
    <row r="652" spans="1:16">
      <c r="A652" s="477" t="s">
        <v>1544</v>
      </c>
      <c r="B652" s="21" t="s">
        <v>240</v>
      </c>
      <c r="C652" s="194" t="s">
        <v>1060</v>
      </c>
      <c r="D652" s="21" t="s">
        <v>240</v>
      </c>
      <c r="E652" s="187"/>
      <c r="F652" s="21" t="s">
        <v>240</v>
      </c>
      <c r="G652" s="188" t="s">
        <v>240</v>
      </c>
      <c r="P652" s="483"/>
    </row>
    <row r="653" spans="1:16">
      <c r="A653" s="477" t="s">
        <v>1544</v>
      </c>
      <c r="B653" s="21" t="s">
        <v>172</v>
      </c>
      <c r="C653" s="185" t="s">
        <v>247</v>
      </c>
      <c r="D653" s="21" t="s">
        <v>200</v>
      </c>
      <c r="E653" s="467" t="s">
        <v>1537</v>
      </c>
      <c r="F653" s="21" t="s">
        <v>1045</v>
      </c>
      <c r="G653" s="188" t="s">
        <v>249</v>
      </c>
      <c r="H653" s="429">
        <v>55000000</v>
      </c>
      <c r="I653" s="430">
        <v>40000000</v>
      </c>
      <c r="J653" s="431">
        <v>0</v>
      </c>
      <c r="P653" s="483"/>
    </row>
    <row r="654" spans="1:16">
      <c r="A654" s="477" t="s">
        <v>1544</v>
      </c>
      <c r="B654" s="21" t="s">
        <v>254</v>
      </c>
      <c r="C654" s="185" t="s">
        <v>825</v>
      </c>
      <c r="D654" s="21" t="s">
        <v>200</v>
      </c>
      <c r="E654" s="467" t="s">
        <v>1537</v>
      </c>
      <c r="F654" s="21" t="s">
        <v>1045</v>
      </c>
      <c r="G654" s="188" t="s">
        <v>249</v>
      </c>
      <c r="H654" s="429">
        <v>20000000</v>
      </c>
      <c r="I654" s="430">
        <v>25000000</v>
      </c>
      <c r="J654" s="431">
        <v>0</v>
      </c>
      <c r="P654" s="483"/>
    </row>
    <row r="655" spans="1:16">
      <c r="A655" s="477" t="s">
        <v>1544</v>
      </c>
      <c r="B655" s="21" t="s">
        <v>538</v>
      </c>
      <c r="C655" s="185" t="s">
        <v>1147</v>
      </c>
      <c r="D655" s="21" t="s">
        <v>200</v>
      </c>
      <c r="E655" s="467" t="s">
        <v>1537</v>
      </c>
      <c r="F655" s="21" t="s">
        <v>1045</v>
      </c>
      <c r="G655" s="188" t="s">
        <v>249</v>
      </c>
      <c r="H655" s="429">
        <v>40000000</v>
      </c>
      <c r="I655" s="430">
        <v>0</v>
      </c>
      <c r="J655" s="431">
        <v>0</v>
      </c>
      <c r="P655" s="483"/>
    </row>
    <row r="656" spans="1:16">
      <c r="A656" s="477" t="s">
        <v>1544</v>
      </c>
      <c r="B656" s="21" t="s">
        <v>220</v>
      </c>
      <c r="C656" s="185" t="s">
        <v>233</v>
      </c>
      <c r="D656" s="21" t="s">
        <v>200</v>
      </c>
      <c r="E656" s="467" t="s">
        <v>1537</v>
      </c>
      <c r="F656" s="21" t="s">
        <v>1045</v>
      </c>
      <c r="G656" s="188" t="s">
        <v>249</v>
      </c>
      <c r="H656" s="429">
        <v>15000000</v>
      </c>
      <c r="I656" s="430">
        <v>10000000</v>
      </c>
      <c r="J656" s="431">
        <v>0</v>
      </c>
      <c r="P656" s="483"/>
    </row>
    <row r="657" spans="1:16">
      <c r="A657" s="477" t="s">
        <v>1544</v>
      </c>
      <c r="B657" s="21" t="s">
        <v>517</v>
      </c>
      <c r="C657" s="185" t="s">
        <v>174</v>
      </c>
      <c r="D657" s="21" t="s">
        <v>200</v>
      </c>
      <c r="E657" s="467" t="s">
        <v>1537</v>
      </c>
      <c r="F657" s="21" t="s">
        <v>1045</v>
      </c>
      <c r="G657" s="188" t="s">
        <v>249</v>
      </c>
      <c r="H657" s="429">
        <v>70000000</v>
      </c>
      <c r="I657" s="430">
        <v>45000000</v>
      </c>
      <c r="J657" s="431">
        <v>29342500</v>
      </c>
      <c r="P657" s="483"/>
    </row>
    <row r="658" spans="1:16">
      <c r="A658" s="477" t="s">
        <v>1544</v>
      </c>
      <c r="B658" s="21" t="s">
        <v>527</v>
      </c>
      <c r="C658" s="185" t="s">
        <v>175</v>
      </c>
      <c r="D658" s="21" t="s">
        <v>200</v>
      </c>
      <c r="E658" s="467" t="s">
        <v>1537</v>
      </c>
      <c r="F658" s="21" t="s">
        <v>1045</v>
      </c>
      <c r="G658" s="188" t="s">
        <v>249</v>
      </c>
      <c r="H658" s="429">
        <v>0</v>
      </c>
      <c r="I658" s="430">
        <v>20000000</v>
      </c>
      <c r="J658" s="431">
        <v>0</v>
      </c>
      <c r="P658" s="483"/>
    </row>
    <row r="659" spans="1:16">
      <c r="A659" s="477" t="s">
        <v>1544</v>
      </c>
      <c r="B659" s="21" t="s">
        <v>240</v>
      </c>
      <c r="C659" s="193" t="s">
        <v>26</v>
      </c>
      <c r="D659" s="21" t="s">
        <v>240</v>
      </c>
      <c r="E659" s="187"/>
      <c r="F659" s="21" t="s">
        <v>240</v>
      </c>
      <c r="G659" s="188" t="s">
        <v>240</v>
      </c>
      <c r="H659" s="432">
        <f>SUM(H653:H658)</f>
        <v>200000000</v>
      </c>
      <c r="I659" s="433">
        <f>SUM(I653:I658)</f>
        <v>140000000</v>
      </c>
      <c r="J659" s="434">
        <f>SUM(J653:J658)</f>
        <v>29342500</v>
      </c>
      <c r="K659" s="479"/>
      <c r="P659" s="483"/>
    </row>
    <row r="660" spans="1:16" s="196" customFormat="1">
      <c r="A660" s="476" t="s">
        <v>110</v>
      </c>
      <c r="B660" s="21" t="s">
        <v>240</v>
      </c>
      <c r="C660" s="194" t="s">
        <v>113</v>
      </c>
      <c r="D660" s="21" t="s">
        <v>240</v>
      </c>
      <c r="E660" s="187"/>
      <c r="F660" s="21" t="s">
        <v>240</v>
      </c>
      <c r="G660" s="188" t="s">
        <v>240</v>
      </c>
      <c r="H660" s="429"/>
      <c r="I660" s="430"/>
      <c r="J660" s="431"/>
      <c r="K660" s="449"/>
      <c r="L660" s="185"/>
      <c r="M660" s="185"/>
      <c r="N660" s="185"/>
      <c r="P660" s="483"/>
    </row>
    <row r="661" spans="1:16">
      <c r="A661" s="476" t="s">
        <v>110</v>
      </c>
      <c r="B661" s="21" t="s">
        <v>267</v>
      </c>
      <c r="C661" s="185" t="s">
        <v>252</v>
      </c>
      <c r="D661" s="21" t="s">
        <v>124</v>
      </c>
      <c r="E661" s="467" t="s">
        <v>1537</v>
      </c>
      <c r="F661" s="21" t="s">
        <v>27</v>
      </c>
      <c r="G661" s="188" t="s">
        <v>249</v>
      </c>
      <c r="H661" s="429">
        <v>100000000</v>
      </c>
      <c r="I661" s="430">
        <v>20000000</v>
      </c>
      <c r="J661" s="431">
        <v>0</v>
      </c>
      <c r="P661" s="483"/>
    </row>
    <row r="662" spans="1:16">
      <c r="A662" s="476" t="s">
        <v>110</v>
      </c>
      <c r="B662" s="21" t="s">
        <v>226</v>
      </c>
      <c r="C662" s="185" t="s">
        <v>1185</v>
      </c>
      <c r="D662" s="21" t="s">
        <v>124</v>
      </c>
      <c r="E662" s="467" t="s">
        <v>1537</v>
      </c>
      <c r="F662" s="21" t="s">
        <v>27</v>
      </c>
      <c r="G662" s="188" t="s">
        <v>249</v>
      </c>
      <c r="H662" s="429">
        <v>100000000</v>
      </c>
      <c r="I662" s="430">
        <v>50000000</v>
      </c>
      <c r="J662" s="431">
        <v>0</v>
      </c>
      <c r="K662" s="449" t="s">
        <v>790</v>
      </c>
      <c r="P662" s="483"/>
    </row>
    <row r="663" spans="1:16" ht="25.5">
      <c r="A663" s="476" t="s">
        <v>110</v>
      </c>
      <c r="B663" s="21" t="s">
        <v>346</v>
      </c>
      <c r="C663" s="185" t="s">
        <v>564</v>
      </c>
      <c r="D663" s="21" t="s">
        <v>124</v>
      </c>
      <c r="E663" s="467" t="s">
        <v>1537</v>
      </c>
      <c r="F663" s="21" t="s">
        <v>27</v>
      </c>
      <c r="G663" s="188" t="s">
        <v>249</v>
      </c>
      <c r="H663" s="429">
        <v>200000000</v>
      </c>
      <c r="I663" s="430">
        <v>0</v>
      </c>
      <c r="J663" s="431">
        <v>0</v>
      </c>
      <c r="K663" s="449" t="s">
        <v>791</v>
      </c>
      <c r="P663" s="483"/>
    </row>
    <row r="664" spans="1:16" ht="25.5">
      <c r="A664" s="476" t="s">
        <v>110</v>
      </c>
      <c r="B664" s="21" t="s">
        <v>378</v>
      </c>
      <c r="C664" s="185" t="s">
        <v>748</v>
      </c>
      <c r="D664" s="21" t="s">
        <v>124</v>
      </c>
      <c r="E664" s="467" t="s">
        <v>1537</v>
      </c>
      <c r="F664" s="21" t="s">
        <v>27</v>
      </c>
      <c r="G664" s="188" t="s">
        <v>249</v>
      </c>
      <c r="H664" s="429">
        <v>800000000</v>
      </c>
      <c r="I664" s="430">
        <v>150000000</v>
      </c>
      <c r="J664" s="431">
        <v>101519933</v>
      </c>
      <c r="K664" s="449" t="s">
        <v>1152</v>
      </c>
      <c r="P664" s="483"/>
    </row>
    <row r="665" spans="1:16">
      <c r="A665" s="476" t="s">
        <v>110</v>
      </c>
      <c r="B665" s="21" t="s">
        <v>172</v>
      </c>
      <c r="C665" s="185" t="s">
        <v>247</v>
      </c>
      <c r="D665" s="21" t="s">
        <v>124</v>
      </c>
      <c r="E665" s="467" t="s">
        <v>1537</v>
      </c>
      <c r="F665" s="21" t="s">
        <v>27</v>
      </c>
      <c r="G665" s="188" t="s">
        <v>249</v>
      </c>
      <c r="H665" s="429">
        <v>100000000</v>
      </c>
      <c r="I665" s="430">
        <v>30000000</v>
      </c>
      <c r="J665" s="431">
        <v>6602273</v>
      </c>
      <c r="P665" s="483"/>
    </row>
    <row r="666" spans="1:16">
      <c r="A666" s="476" t="s">
        <v>110</v>
      </c>
      <c r="B666" s="21" t="s">
        <v>374</v>
      </c>
      <c r="C666" s="185" t="s">
        <v>375</v>
      </c>
      <c r="D666" s="21" t="s">
        <v>124</v>
      </c>
      <c r="E666" s="467" t="s">
        <v>1537</v>
      </c>
      <c r="F666" s="21" t="s">
        <v>27</v>
      </c>
      <c r="G666" s="188" t="s">
        <v>249</v>
      </c>
      <c r="H666" s="429">
        <v>500000000</v>
      </c>
      <c r="I666" s="430">
        <v>250000000</v>
      </c>
      <c r="J666" s="431">
        <v>99797503</v>
      </c>
      <c r="K666" s="449" t="s">
        <v>803</v>
      </c>
      <c r="P666" s="483"/>
    </row>
    <row r="667" spans="1:16">
      <c r="A667" s="476" t="s">
        <v>110</v>
      </c>
      <c r="B667" s="21" t="s">
        <v>254</v>
      </c>
      <c r="C667" s="185" t="s">
        <v>825</v>
      </c>
      <c r="D667" s="21" t="s">
        <v>124</v>
      </c>
      <c r="E667" s="467" t="s">
        <v>1537</v>
      </c>
      <c r="F667" s="21" t="s">
        <v>27</v>
      </c>
      <c r="G667" s="188" t="s">
        <v>249</v>
      </c>
      <c r="H667" s="429">
        <v>600000000</v>
      </c>
      <c r="I667" s="430">
        <v>550000000</v>
      </c>
      <c r="J667" s="431">
        <v>418535216</v>
      </c>
      <c r="P667" s="483"/>
    </row>
    <row r="668" spans="1:16">
      <c r="A668" s="476" t="s">
        <v>110</v>
      </c>
      <c r="B668" s="21" t="s">
        <v>257</v>
      </c>
      <c r="C668" s="185" t="s">
        <v>749</v>
      </c>
      <c r="D668" s="21" t="s">
        <v>124</v>
      </c>
      <c r="E668" s="467" t="s">
        <v>1537</v>
      </c>
      <c r="F668" s="21" t="s">
        <v>27</v>
      </c>
      <c r="G668" s="188" t="s">
        <v>249</v>
      </c>
      <c r="H668" s="429">
        <v>50000000</v>
      </c>
      <c r="I668" s="430">
        <v>40000000</v>
      </c>
      <c r="J668" s="431">
        <v>0</v>
      </c>
      <c r="P668" s="483"/>
    </row>
    <row r="669" spans="1:16">
      <c r="A669" s="476" t="s">
        <v>110</v>
      </c>
      <c r="B669" s="21" t="s">
        <v>169</v>
      </c>
      <c r="C669" s="185" t="s">
        <v>388</v>
      </c>
      <c r="D669" s="21" t="s">
        <v>124</v>
      </c>
      <c r="E669" s="467" t="s">
        <v>1537</v>
      </c>
      <c r="F669" s="21" t="s">
        <v>27</v>
      </c>
      <c r="G669" s="188" t="s">
        <v>249</v>
      </c>
      <c r="H669" s="429">
        <v>5000000</v>
      </c>
      <c r="I669" s="430">
        <v>50000000</v>
      </c>
      <c r="J669" s="431">
        <v>0</v>
      </c>
      <c r="P669" s="483"/>
    </row>
    <row r="670" spans="1:16">
      <c r="A670" s="476" t="s">
        <v>110</v>
      </c>
      <c r="B670" s="21" t="s">
        <v>261</v>
      </c>
      <c r="C670" s="185" t="s">
        <v>572</v>
      </c>
      <c r="D670" s="21" t="s">
        <v>124</v>
      </c>
      <c r="E670" s="467" t="s">
        <v>1537</v>
      </c>
      <c r="F670" s="21" t="s">
        <v>27</v>
      </c>
      <c r="G670" s="188" t="s">
        <v>249</v>
      </c>
      <c r="H670" s="429">
        <v>5000000</v>
      </c>
      <c r="I670" s="430">
        <v>0</v>
      </c>
      <c r="J670" s="431">
        <v>0</v>
      </c>
      <c r="P670" s="483"/>
    </row>
    <row r="671" spans="1:16">
      <c r="A671" s="476" t="s">
        <v>110</v>
      </c>
      <c r="B671" s="21" t="s">
        <v>379</v>
      </c>
      <c r="C671" s="185" t="s">
        <v>826</v>
      </c>
      <c r="D671" s="21" t="s">
        <v>124</v>
      </c>
      <c r="E671" s="467" t="s">
        <v>1537</v>
      </c>
      <c r="F671" s="21" t="s">
        <v>27</v>
      </c>
      <c r="G671" s="188" t="s">
        <v>249</v>
      </c>
      <c r="H671" s="429">
        <v>2000000</v>
      </c>
      <c r="I671" s="430">
        <v>0</v>
      </c>
      <c r="J671" s="431">
        <v>0</v>
      </c>
      <c r="P671" s="483"/>
    </row>
    <row r="672" spans="1:16">
      <c r="A672" s="476" t="s">
        <v>110</v>
      </c>
      <c r="B672" s="21" t="s">
        <v>262</v>
      </c>
      <c r="C672" s="200" t="s">
        <v>842</v>
      </c>
      <c r="D672" s="21" t="s">
        <v>124</v>
      </c>
      <c r="E672" s="467" t="s">
        <v>1537</v>
      </c>
      <c r="F672" s="21" t="s">
        <v>27</v>
      </c>
      <c r="G672" s="188" t="s">
        <v>249</v>
      </c>
      <c r="H672" s="429">
        <v>3000000</v>
      </c>
      <c r="I672" s="430">
        <v>0</v>
      </c>
      <c r="J672" s="431">
        <v>0</v>
      </c>
      <c r="P672" s="483"/>
    </row>
    <row r="673" spans="1:16">
      <c r="A673" s="476" t="s">
        <v>110</v>
      </c>
      <c r="B673" s="21" t="s">
        <v>382</v>
      </c>
      <c r="C673" s="185" t="s">
        <v>1052</v>
      </c>
      <c r="D673" s="21" t="s">
        <v>124</v>
      </c>
      <c r="E673" s="467" t="s">
        <v>1537</v>
      </c>
      <c r="F673" s="21" t="s">
        <v>27</v>
      </c>
      <c r="G673" s="188" t="s">
        <v>249</v>
      </c>
      <c r="H673" s="429">
        <v>3000000</v>
      </c>
      <c r="I673" s="430">
        <v>0</v>
      </c>
      <c r="J673" s="431">
        <v>0</v>
      </c>
      <c r="P673" s="483"/>
    </row>
    <row r="674" spans="1:16">
      <c r="A674" s="476" t="s">
        <v>110</v>
      </c>
      <c r="B674" s="21" t="s">
        <v>383</v>
      </c>
      <c r="C674" s="185" t="s">
        <v>1053</v>
      </c>
      <c r="D674" s="21" t="s">
        <v>124</v>
      </c>
      <c r="E674" s="467" t="s">
        <v>1537</v>
      </c>
      <c r="F674" s="21" t="s">
        <v>27</v>
      </c>
      <c r="G674" s="188" t="s">
        <v>249</v>
      </c>
      <c r="H674" s="429">
        <v>1000000</v>
      </c>
      <c r="I674" s="430">
        <v>0</v>
      </c>
      <c r="J674" s="431">
        <v>0</v>
      </c>
      <c r="P674" s="483"/>
    </row>
    <row r="675" spans="1:16">
      <c r="A675" s="476" t="s">
        <v>110</v>
      </c>
      <c r="B675" s="21" t="s">
        <v>220</v>
      </c>
      <c r="C675" s="185" t="s">
        <v>233</v>
      </c>
      <c r="D675" s="21" t="s">
        <v>124</v>
      </c>
      <c r="E675" s="467" t="s">
        <v>1537</v>
      </c>
      <c r="F675" s="21" t="s">
        <v>27</v>
      </c>
      <c r="G675" s="188" t="s">
        <v>249</v>
      </c>
      <c r="H675" s="429">
        <v>10000000</v>
      </c>
      <c r="I675" s="430">
        <v>60000000</v>
      </c>
      <c r="J675" s="431">
        <v>0</v>
      </c>
      <c r="P675" s="483"/>
    </row>
    <row r="676" spans="1:16">
      <c r="A676" s="476" t="s">
        <v>110</v>
      </c>
      <c r="B676" s="21" t="s">
        <v>221</v>
      </c>
      <c r="C676" s="185" t="s">
        <v>234</v>
      </c>
      <c r="D676" s="21" t="s">
        <v>124</v>
      </c>
      <c r="E676" s="467" t="s">
        <v>1537</v>
      </c>
      <c r="F676" s="21" t="s">
        <v>27</v>
      </c>
      <c r="G676" s="188" t="s">
        <v>249</v>
      </c>
      <c r="H676" s="429">
        <v>10000000</v>
      </c>
      <c r="I676" s="430">
        <v>0</v>
      </c>
      <c r="J676" s="431">
        <v>0</v>
      </c>
      <c r="P676" s="483"/>
    </row>
    <row r="677" spans="1:16">
      <c r="A677" s="476" t="s">
        <v>110</v>
      </c>
      <c r="B677" s="21" t="s">
        <v>222</v>
      </c>
      <c r="C677" s="185" t="s">
        <v>813</v>
      </c>
      <c r="D677" s="21" t="s">
        <v>124</v>
      </c>
      <c r="E677" s="467" t="s">
        <v>1537</v>
      </c>
      <c r="F677" s="21" t="s">
        <v>27</v>
      </c>
      <c r="G677" s="188" t="s">
        <v>249</v>
      </c>
      <c r="H677" s="429">
        <v>2000000</v>
      </c>
      <c r="I677" s="430">
        <v>0</v>
      </c>
      <c r="J677" s="431">
        <v>0</v>
      </c>
      <c r="P677" s="483"/>
    </row>
    <row r="678" spans="1:16">
      <c r="A678" s="476" t="s">
        <v>110</v>
      </c>
      <c r="B678" s="21" t="s">
        <v>223</v>
      </c>
      <c r="C678" s="185" t="s">
        <v>381</v>
      </c>
      <c r="D678" s="21" t="s">
        <v>124</v>
      </c>
      <c r="E678" s="467" t="s">
        <v>1537</v>
      </c>
      <c r="F678" s="21" t="s">
        <v>27</v>
      </c>
      <c r="G678" s="188" t="s">
        <v>249</v>
      </c>
      <c r="H678" s="429">
        <v>2000000</v>
      </c>
      <c r="I678" s="430">
        <v>0</v>
      </c>
      <c r="J678" s="431">
        <v>0</v>
      </c>
      <c r="P678" s="483"/>
    </row>
    <row r="679" spans="1:16">
      <c r="A679" s="476" t="s">
        <v>110</v>
      </c>
      <c r="B679" s="21" t="s">
        <v>242</v>
      </c>
      <c r="C679" s="185" t="s">
        <v>555</v>
      </c>
      <c r="D679" s="21" t="s">
        <v>124</v>
      </c>
      <c r="E679" s="467" t="s">
        <v>1537</v>
      </c>
      <c r="F679" s="21" t="s">
        <v>27</v>
      </c>
      <c r="G679" s="188" t="s">
        <v>249</v>
      </c>
      <c r="H679" s="429">
        <v>8000000</v>
      </c>
      <c r="I679" s="430">
        <v>0</v>
      </c>
      <c r="J679" s="431">
        <v>0</v>
      </c>
      <c r="P679" s="483"/>
    </row>
    <row r="680" spans="1:16">
      <c r="A680" s="476" t="s">
        <v>110</v>
      </c>
      <c r="B680" s="21" t="s">
        <v>245</v>
      </c>
      <c r="C680" s="185" t="s">
        <v>243</v>
      </c>
      <c r="D680" s="21" t="s">
        <v>124</v>
      </c>
      <c r="E680" s="467" t="s">
        <v>1537</v>
      </c>
      <c r="F680" s="21" t="s">
        <v>27</v>
      </c>
      <c r="G680" s="188" t="s">
        <v>249</v>
      </c>
      <c r="H680" s="429">
        <v>5000000</v>
      </c>
      <c r="I680" s="430">
        <v>0</v>
      </c>
      <c r="J680" s="431">
        <v>0</v>
      </c>
      <c r="P680" s="483"/>
    </row>
    <row r="681" spans="1:16">
      <c r="A681" s="476" t="s">
        <v>110</v>
      </c>
      <c r="B681" s="21" t="s">
        <v>502</v>
      </c>
      <c r="C681" s="185" t="s">
        <v>377</v>
      </c>
      <c r="D681" s="21" t="s">
        <v>124</v>
      </c>
      <c r="E681" s="467" t="s">
        <v>1537</v>
      </c>
      <c r="F681" s="21" t="s">
        <v>27</v>
      </c>
      <c r="G681" s="188" t="s">
        <v>249</v>
      </c>
      <c r="H681" s="429">
        <v>350000000</v>
      </c>
      <c r="I681" s="430">
        <v>450000000</v>
      </c>
      <c r="J681" s="431">
        <v>400890000</v>
      </c>
      <c r="P681" s="483"/>
    </row>
    <row r="682" spans="1:16">
      <c r="A682" s="476" t="s">
        <v>110</v>
      </c>
      <c r="B682" s="21" t="s">
        <v>519</v>
      </c>
      <c r="C682" s="185" t="s">
        <v>173</v>
      </c>
      <c r="D682" s="21" t="s">
        <v>124</v>
      </c>
      <c r="E682" s="467" t="s">
        <v>1537</v>
      </c>
      <c r="F682" s="21" t="s">
        <v>27</v>
      </c>
      <c r="G682" s="188" t="s">
        <v>249</v>
      </c>
      <c r="H682" s="429">
        <v>30000000</v>
      </c>
      <c r="I682" s="430">
        <v>50000000</v>
      </c>
      <c r="J682" s="431">
        <v>8900000</v>
      </c>
      <c r="P682" s="483"/>
    </row>
    <row r="683" spans="1:16">
      <c r="A683" s="476" t="s">
        <v>110</v>
      </c>
      <c r="B683" s="21" t="s">
        <v>517</v>
      </c>
      <c r="C683" s="185" t="s">
        <v>174</v>
      </c>
      <c r="D683" s="21" t="s">
        <v>124</v>
      </c>
      <c r="E683" s="467" t="s">
        <v>1537</v>
      </c>
      <c r="F683" s="21" t="s">
        <v>27</v>
      </c>
      <c r="G683" s="188" t="s">
        <v>249</v>
      </c>
      <c r="H683" s="429">
        <v>40000000</v>
      </c>
      <c r="I683" s="430">
        <v>70000000</v>
      </c>
      <c r="J683" s="431">
        <v>4000000</v>
      </c>
      <c r="P683" s="483"/>
    </row>
    <row r="684" spans="1:16">
      <c r="A684" s="476" t="s">
        <v>110</v>
      </c>
      <c r="B684" s="21" t="s">
        <v>527</v>
      </c>
      <c r="C684" s="185" t="s">
        <v>175</v>
      </c>
      <c r="D684" s="21" t="s">
        <v>124</v>
      </c>
      <c r="E684" s="467" t="s">
        <v>1537</v>
      </c>
      <c r="F684" s="21" t="s">
        <v>27</v>
      </c>
      <c r="G684" s="188" t="s">
        <v>249</v>
      </c>
      <c r="H684" s="429">
        <v>0</v>
      </c>
      <c r="I684" s="430">
        <v>70000000</v>
      </c>
      <c r="J684" s="431">
        <v>55895000</v>
      </c>
      <c r="P684" s="483"/>
    </row>
    <row r="685" spans="1:16">
      <c r="A685" s="476" t="s">
        <v>110</v>
      </c>
      <c r="B685" s="21" t="s">
        <v>240</v>
      </c>
      <c r="C685" s="193" t="s">
        <v>26</v>
      </c>
      <c r="D685" s="21" t="s">
        <v>240</v>
      </c>
      <c r="E685" s="187"/>
      <c r="F685" s="21" t="s">
        <v>240</v>
      </c>
      <c r="G685" s="188" t="s">
        <v>240</v>
      </c>
      <c r="H685" s="432">
        <f>SUM(H661:H684)</f>
        <v>2926000000</v>
      </c>
      <c r="I685" s="434">
        <f>SUM(I661:I684)</f>
        <v>1840000000</v>
      </c>
      <c r="J685" s="434">
        <f>SUM(J661:J684)</f>
        <v>1096139925</v>
      </c>
      <c r="P685" s="483"/>
    </row>
    <row r="686" spans="1:16">
      <c r="A686" s="476" t="s">
        <v>145</v>
      </c>
      <c r="B686" s="21" t="s">
        <v>240</v>
      </c>
      <c r="C686" s="194" t="s">
        <v>148</v>
      </c>
      <c r="D686" s="21" t="s">
        <v>240</v>
      </c>
      <c r="E686" s="187"/>
      <c r="F686" s="21" t="s">
        <v>240</v>
      </c>
      <c r="G686" s="188" t="s">
        <v>240</v>
      </c>
      <c r="P686" s="483"/>
    </row>
    <row r="687" spans="1:16">
      <c r="A687" s="477" t="s">
        <v>145</v>
      </c>
      <c r="B687" s="21" t="s">
        <v>226</v>
      </c>
      <c r="C687" s="185" t="s">
        <v>737</v>
      </c>
      <c r="D687" s="195" t="s">
        <v>115</v>
      </c>
      <c r="E687" s="467" t="s">
        <v>1537</v>
      </c>
      <c r="F687" s="195" t="s">
        <v>376</v>
      </c>
      <c r="G687" s="188" t="s">
        <v>249</v>
      </c>
      <c r="H687" s="429">
        <v>50200000</v>
      </c>
      <c r="I687" s="430">
        <v>54200000</v>
      </c>
      <c r="J687" s="431">
        <v>0</v>
      </c>
      <c r="P687" s="483"/>
    </row>
    <row r="688" spans="1:16">
      <c r="A688" s="477" t="s">
        <v>145</v>
      </c>
      <c r="B688" s="21" t="s">
        <v>373</v>
      </c>
      <c r="C688" s="185" t="s">
        <v>575</v>
      </c>
      <c r="D688" s="195" t="s">
        <v>115</v>
      </c>
      <c r="E688" s="467" t="s">
        <v>1537</v>
      </c>
      <c r="F688" s="21" t="s">
        <v>27</v>
      </c>
      <c r="G688" s="188" t="s">
        <v>249</v>
      </c>
      <c r="H688" s="429">
        <v>20600000</v>
      </c>
      <c r="I688" s="430">
        <v>15000000</v>
      </c>
      <c r="J688" s="431">
        <v>0</v>
      </c>
      <c r="P688" s="483"/>
    </row>
    <row r="689" spans="1:16">
      <c r="A689" s="477" t="s">
        <v>145</v>
      </c>
      <c r="B689" s="21" t="s">
        <v>378</v>
      </c>
      <c r="C689" s="185" t="s">
        <v>748</v>
      </c>
      <c r="D689" s="195" t="s">
        <v>115</v>
      </c>
      <c r="E689" s="467" t="s">
        <v>1537</v>
      </c>
      <c r="F689" s="195" t="s">
        <v>376</v>
      </c>
      <c r="G689" s="188" t="s">
        <v>249</v>
      </c>
      <c r="H689" s="429">
        <v>0</v>
      </c>
      <c r="I689" s="430">
        <v>100000000</v>
      </c>
      <c r="J689" s="431">
        <v>0</v>
      </c>
      <c r="P689" s="483"/>
    </row>
    <row r="690" spans="1:16">
      <c r="A690" s="477" t="s">
        <v>145</v>
      </c>
      <c r="B690" s="21" t="s">
        <v>172</v>
      </c>
      <c r="C690" s="185" t="s">
        <v>247</v>
      </c>
      <c r="D690" s="195" t="s">
        <v>115</v>
      </c>
      <c r="E690" s="467" t="s">
        <v>1537</v>
      </c>
      <c r="F690" s="21" t="s">
        <v>27</v>
      </c>
      <c r="G690" s="188" t="s">
        <v>249</v>
      </c>
      <c r="H690" s="429">
        <v>15000000</v>
      </c>
      <c r="I690" s="430">
        <v>9000000</v>
      </c>
      <c r="J690" s="431">
        <v>0</v>
      </c>
      <c r="P690" s="483"/>
    </row>
    <row r="691" spans="1:16">
      <c r="A691" s="477" t="s">
        <v>145</v>
      </c>
      <c r="B691" s="21" t="s">
        <v>374</v>
      </c>
      <c r="C691" s="185" t="s">
        <v>375</v>
      </c>
      <c r="D691" s="195" t="s">
        <v>115</v>
      </c>
      <c r="E691" s="467" t="s">
        <v>1537</v>
      </c>
      <c r="F691" s="195" t="s">
        <v>376</v>
      </c>
      <c r="G691" s="188" t="s">
        <v>249</v>
      </c>
      <c r="H691" s="429">
        <v>33500000</v>
      </c>
      <c r="I691" s="430">
        <v>112000000</v>
      </c>
      <c r="J691" s="431">
        <v>0</v>
      </c>
      <c r="K691" s="449" t="s">
        <v>1506</v>
      </c>
      <c r="P691" s="483"/>
    </row>
    <row r="692" spans="1:16">
      <c r="A692" s="477" t="s">
        <v>145</v>
      </c>
      <c r="B692" s="21" t="s">
        <v>169</v>
      </c>
      <c r="C692" s="185" t="s">
        <v>388</v>
      </c>
      <c r="D692" s="195" t="s">
        <v>115</v>
      </c>
      <c r="E692" s="467" t="s">
        <v>1537</v>
      </c>
      <c r="F692" s="21" t="s">
        <v>27</v>
      </c>
      <c r="G692" s="188" t="s">
        <v>249</v>
      </c>
      <c r="H692" s="429">
        <v>0</v>
      </c>
      <c r="I692" s="430">
        <v>1500000</v>
      </c>
      <c r="J692" s="431">
        <v>0</v>
      </c>
      <c r="P692" s="483"/>
    </row>
    <row r="693" spans="1:16">
      <c r="A693" s="477" t="s">
        <v>145</v>
      </c>
      <c r="B693" s="21" t="s">
        <v>220</v>
      </c>
      <c r="C693" s="185" t="s">
        <v>233</v>
      </c>
      <c r="D693" s="195" t="s">
        <v>115</v>
      </c>
      <c r="E693" s="467" t="s">
        <v>1537</v>
      </c>
      <c r="F693" s="195" t="s">
        <v>376</v>
      </c>
      <c r="G693" s="188" t="s">
        <v>249</v>
      </c>
      <c r="H693" s="429">
        <v>5250000.1100000003</v>
      </c>
      <c r="I693" s="430">
        <v>5000000</v>
      </c>
      <c r="J693" s="431">
        <v>0</v>
      </c>
      <c r="P693" s="483"/>
    </row>
    <row r="694" spans="1:16">
      <c r="A694" s="477" t="s">
        <v>145</v>
      </c>
      <c r="B694" s="21" t="s">
        <v>502</v>
      </c>
      <c r="C694" s="185" t="s">
        <v>377</v>
      </c>
      <c r="D694" s="195" t="s">
        <v>115</v>
      </c>
      <c r="E694" s="467" t="s">
        <v>1537</v>
      </c>
      <c r="F694" s="195" t="s">
        <v>376</v>
      </c>
      <c r="G694" s="188" t="s">
        <v>249</v>
      </c>
      <c r="H694" s="429">
        <v>9450000</v>
      </c>
      <c r="I694" s="430">
        <v>20649000</v>
      </c>
      <c r="J694" s="431">
        <v>0</v>
      </c>
      <c r="P694" s="483"/>
    </row>
    <row r="695" spans="1:16">
      <c r="A695" s="477" t="s">
        <v>145</v>
      </c>
      <c r="B695" s="21" t="s">
        <v>517</v>
      </c>
      <c r="C695" s="185" t="s">
        <v>174</v>
      </c>
      <c r="D695" s="195" t="s">
        <v>115</v>
      </c>
      <c r="E695" s="467" t="s">
        <v>1537</v>
      </c>
      <c r="F695" s="195" t="s">
        <v>376</v>
      </c>
      <c r="G695" s="188" t="s">
        <v>249</v>
      </c>
      <c r="H695" s="429">
        <v>15000000</v>
      </c>
      <c r="I695" s="430">
        <v>10000000</v>
      </c>
      <c r="J695" s="431">
        <v>5853650</v>
      </c>
      <c r="P695" s="483"/>
    </row>
    <row r="696" spans="1:16">
      <c r="A696" s="477" t="s">
        <v>145</v>
      </c>
      <c r="B696" s="21" t="s">
        <v>527</v>
      </c>
      <c r="C696" s="185" t="s">
        <v>175</v>
      </c>
      <c r="D696" s="195" t="s">
        <v>115</v>
      </c>
      <c r="E696" s="467" t="s">
        <v>1537</v>
      </c>
      <c r="F696" s="195" t="s">
        <v>376</v>
      </c>
      <c r="G696" s="188" t="s">
        <v>249</v>
      </c>
      <c r="H696" s="429">
        <v>234000000</v>
      </c>
      <c r="I696" s="430">
        <v>234000000</v>
      </c>
      <c r="J696" s="431">
        <v>64754812</v>
      </c>
      <c r="P696" s="483"/>
    </row>
    <row r="697" spans="1:16">
      <c r="A697" s="477" t="s">
        <v>145</v>
      </c>
      <c r="B697" s="21" t="s">
        <v>240</v>
      </c>
      <c r="C697" s="193" t="s">
        <v>26</v>
      </c>
      <c r="D697" s="23" t="s">
        <v>240</v>
      </c>
      <c r="E697" s="197"/>
      <c r="F697" s="23" t="s">
        <v>240</v>
      </c>
      <c r="G697" s="198" t="s">
        <v>240</v>
      </c>
      <c r="H697" s="432">
        <f>SUM(H687:H696)</f>
        <v>383000000.11000001</v>
      </c>
      <c r="I697" s="434">
        <f>SUM(I687:I696)</f>
        <v>561349000</v>
      </c>
      <c r="J697" s="434">
        <f>SUM(J687:J696)</f>
        <v>70608462</v>
      </c>
      <c r="K697" s="479"/>
      <c r="P697" s="483"/>
    </row>
    <row r="698" spans="1:16" s="196" customFormat="1">
      <c r="A698" s="477" t="s">
        <v>139</v>
      </c>
      <c r="B698" s="21" t="s">
        <v>240</v>
      </c>
      <c r="C698" s="194" t="s">
        <v>140</v>
      </c>
      <c r="D698" s="21" t="s">
        <v>240</v>
      </c>
      <c r="E698" s="187"/>
      <c r="F698" s="21" t="s">
        <v>240</v>
      </c>
      <c r="G698" s="188" t="s">
        <v>240</v>
      </c>
      <c r="H698" s="429"/>
      <c r="I698" s="430"/>
      <c r="J698" s="431"/>
      <c r="K698" s="449"/>
      <c r="L698" s="185"/>
      <c r="M698" s="185"/>
      <c r="N698" s="185"/>
      <c r="P698" s="483"/>
    </row>
    <row r="699" spans="1:16">
      <c r="A699" s="477" t="s">
        <v>139</v>
      </c>
      <c r="B699" s="21" t="s">
        <v>172</v>
      </c>
      <c r="C699" s="185" t="s">
        <v>247</v>
      </c>
      <c r="D699" s="21" t="s">
        <v>124</v>
      </c>
      <c r="E699" s="467" t="s">
        <v>1537</v>
      </c>
      <c r="F699" s="21" t="s">
        <v>27</v>
      </c>
      <c r="G699" s="188" t="s">
        <v>249</v>
      </c>
      <c r="H699" s="429">
        <v>5000000</v>
      </c>
      <c r="I699" s="430">
        <v>5000000</v>
      </c>
      <c r="J699" s="431">
        <v>0</v>
      </c>
      <c r="P699" s="483"/>
    </row>
    <row r="700" spans="1:16">
      <c r="A700" s="477" t="s">
        <v>139</v>
      </c>
      <c r="B700" s="21" t="s">
        <v>347</v>
      </c>
      <c r="C700" s="185" t="s">
        <v>348</v>
      </c>
      <c r="D700" s="21" t="s">
        <v>124</v>
      </c>
      <c r="E700" s="467" t="s">
        <v>1537</v>
      </c>
      <c r="F700" s="21" t="s">
        <v>376</v>
      </c>
      <c r="G700" s="188" t="s">
        <v>249</v>
      </c>
      <c r="H700" s="429">
        <v>25000000</v>
      </c>
      <c r="I700" s="430">
        <v>50000000</v>
      </c>
      <c r="J700" s="431">
        <v>14926500</v>
      </c>
      <c r="P700" s="483"/>
    </row>
    <row r="701" spans="1:16">
      <c r="A701" s="477" t="s">
        <v>139</v>
      </c>
      <c r="B701" s="21" t="s">
        <v>374</v>
      </c>
      <c r="C701" s="185" t="s">
        <v>375</v>
      </c>
      <c r="D701" s="21" t="s">
        <v>124</v>
      </c>
      <c r="E701" s="467" t="s">
        <v>1537</v>
      </c>
      <c r="F701" s="21" t="s">
        <v>376</v>
      </c>
      <c r="G701" s="188" t="s">
        <v>249</v>
      </c>
      <c r="H701" s="429">
        <v>35000000</v>
      </c>
      <c r="I701" s="430">
        <v>60000000</v>
      </c>
      <c r="J701" s="431">
        <v>5386500</v>
      </c>
      <c r="P701" s="483"/>
    </row>
    <row r="702" spans="1:16">
      <c r="A702" s="477" t="s">
        <v>139</v>
      </c>
      <c r="B702" s="21" t="s">
        <v>372</v>
      </c>
      <c r="C702" s="185" t="s">
        <v>805</v>
      </c>
      <c r="D702" s="21" t="s">
        <v>124</v>
      </c>
      <c r="E702" s="467" t="s">
        <v>1537</v>
      </c>
      <c r="F702" s="21" t="s">
        <v>376</v>
      </c>
      <c r="G702" s="188" t="s">
        <v>249</v>
      </c>
      <c r="H702" s="429">
        <v>5000000</v>
      </c>
      <c r="I702" s="430">
        <v>5000000</v>
      </c>
      <c r="J702" s="431">
        <v>0</v>
      </c>
      <c r="P702" s="483"/>
    </row>
    <row r="703" spans="1:16">
      <c r="A703" s="477" t="s">
        <v>139</v>
      </c>
      <c r="B703" s="21" t="s">
        <v>169</v>
      </c>
      <c r="C703" s="185" t="s">
        <v>388</v>
      </c>
      <c r="D703" s="21" t="s">
        <v>124</v>
      </c>
      <c r="E703" s="467" t="s">
        <v>1537</v>
      </c>
      <c r="F703" s="21" t="s">
        <v>376</v>
      </c>
      <c r="G703" s="188" t="s">
        <v>249</v>
      </c>
      <c r="H703" s="429">
        <v>3260000</v>
      </c>
      <c r="I703" s="430">
        <v>5000000</v>
      </c>
      <c r="J703" s="431">
        <v>4000000</v>
      </c>
      <c r="P703" s="483"/>
    </row>
    <row r="704" spans="1:16">
      <c r="A704" s="477" t="s">
        <v>139</v>
      </c>
      <c r="B704" s="21" t="s">
        <v>261</v>
      </c>
      <c r="C704" s="185" t="s">
        <v>572</v>
      </c>
      <c r="D704" s="21" t="s">
        <v>124</v>
      </c>
      <c r="E704" s="467" t="s">
        <v>1537</v>
      </c>
      <c r="F704" s="21" t="s">
        <v>376</v>
      </c>
      <c r="G704" s="188" t="s">
        <v>249</v>
      </c>
      <c r="H704" s="429">
        <v>1100000</v>
      </c>
      <c r="I704" s="430">
        <v>0</v>
      </c>
      <c r="J704" s="431">
        <v>0</v>
      </c>
      <c r="P704" s="483"/>
    </row>
    <row r="705" spans="1:16" s="196" customFormat="1">
      <c r="A705" s="477" t="s">
        <v>139</v>
      </c>
      <c r="B705" s="21" t="s">
        <v>262</v>
      </c>
      <c r="C705" s="200" t="s">
        <v>842</v>
      </c>
      <c r="D705" s="21" t="s">
        <v>124</v>
      </c>
      <c r="E705" s="467" t="s">
        <v>1537</v>
      </c>
      <c r="F705" s="21" t="s">
        <v>376</v>
      </c>
      <c r="G705" s="188" t="s">
        <v>249</v>
      </c>
      <c r="H705" s="429">
        <v>1680000</v>
      </c>
      <c r="I705" s="430">
        <v>0</v>
      </c>
      <c r="J705" s="431">
        <v>0</v>
      </c>
      <c r="K705" s="449"/>
      <c r="L705" s="185"/>
      <c r="M705" s="185"/>
      <c r="N705" s="185"/>
      <c r="P705" s="483"/>
    </row>
    <row r="706" spans="1:16">
      <c r="A706" s="477" t="s">
        <v>139</v>
      </c>
      <c r="B706" s="21" t="s">
        <v>380</v>
      </c>
      <c r="C706" s="185" t="s">
        <v>1054</v>
      </c>
      <c r="D706" s="21" t="s">
        <v>124</v>
      </c>
      <c r="E706" s="467" t="s">
        <v>1537</v>
      </c>
      <c r="F706" s="21" t="s">
        <v>376</v>
      </c>
      <c r="G706" s="188" t="s">
        <v>249</v>
      </c>
      <c r="H706" s="429">
        <v>750000</v>
      </c>
      <c r="I706" s="430">
        <v>0</v>
      </c>
      <c r="J706" s="431">
        <v>0</v>
      </c>
      <c r="P706" s="483"/>
    </row>
    <row r="707" spans="1:16">
      <c r="A707" s="477" t="s">
        <v>139</v>
      </c>
      <c r="B707" s="21" t="s">
        <v>220</v>
      </c>
      <c r="C707" s="185" t="s">
        <v>233</v>
      </c>
      <c r="D707" s="21" t="s">
        <v>124</v>
      </c>
      <c r="E707" s="467" t="s">
        <v>1537</v>
      </c>
      <c r="F707" s="21" t="s">
        <v>376</v>
      </c>
      <c r="G707" s="188" t="s">
        <v>249</v>
      </c>
      <c r="H707" s="429">
        <v>3930000</v>
      </c>
      <c r="I707" s="430">
        <v>5000000</v>
      </c>
      <c r="J707" s="431">
        <v>0</v>
      </c>
      <c r="P707" s="483"/>
    </row>
    <row r="708" spans="1:16">
      <c r="A708" s="477" t="s">
        <v>139</v>
      </c>
      <c r="B708" s="21" t="s">
        <v>221</v>
      </c>
      <c r="C708" s="185" t="s">
        <v>234</v>
      </c>
      <c r="D708" s="21" t="s">
        <v>124</v>
      </c>
      <c r="E708" s="467" t="s">
        <v>1537</v>
      </c>
      <c r="F708" s="21" t="s">
        <v>376</v>
      </c>
      <c r="G708" s="188" t="s">
        <v>249</v>
      </c>
      <c r="H708" s="429">
        <v>2399000</v>
      </c>
      <c r="I708" s="430">
        <v>0</v>
      </c>
      <c r="J708" s="431">
        <v>0</v>
      </c>
      <c r="P708" s="483"/>
    </row>
    <row r="709" spans="1:16">
      <c r="A709" s="477" t="s">
        <v>139</v>
      </c>
      <c r="B709" s="21" t="s">
        <v>222</v>
      </c>
      <c r="C709" s="185" t="s">
        <v>813</v>
      </c>
      <c r="D709" s="21" t="s">
        <v>124</v>
      </c>
      <c r="E709" s="467" t="s">
        <v>1537</v>
      </c>
      <c r="F709" s="21" t="s">
        <v>376</v>
      </c>
      <c r="G709" s="188" t="s">
        <v>249</v>
      </c>
      <c r="H709" s="429">
        <v>1000000</v>
      </c>
      <c r="I709" s="430">
        <v>0</v>
      </c>
      <c r="J709" s="431">
        <v>0</v>
      </c>
      <c r="P709" s="483"/>
    </row>
    <row r="710" spans="1:16">
      <c r="A710" s="477" t="s">
        <v>139</v>
      </c>
      <c r="B710" s="21" t="s">
        <v>223</v>
      </c>
      <c r="C710" s="185" t="s">
        <v>381</v>
      </c>
      <c r="D710" s="21" t="s">
        <v>124</v>
      </c>
      <c r="E710" s="467" t="s">
        <v>1537</v>
      </c>
      <c r="F710" s="21" t="s">
        <v>376</v>
      </c>
      <c r="G710" s="188" t="s">
        <v>249</v>
      </c>
      <c r="H710" s="429">
        <v>427500</v>
      </c>
      <c r="I710" s="430">
        <v>0</v>
      </c>
      <c r="J710" s="431">
        <v>0</v>
      </c>
      <c r="P710" s="483"/>
    </row>
    <row r="711" spans="1:16">
      <c r="A711" s="477" t="s">
        <v>139</v>
      </c>
      <c r="B711" s="21" t="s">
        <v>242</v>
      </c>
      <c r="C711" s="185" t="s">
        <v>555</v>
      </c>
      <c r="D711" s="21" t="s">
        <v>124</v>
      </c>
      <c r="E711" s="467" t="s">
        <v>1537</v>
      </c>
      <c r="F711" s="21" t="s">
        <v>376</v>
      </c>
      <c r="G711" s="188" t="s">
        <v>249</v>
      </c>
      <c r="H711" s="429">
        <v>2422500</v>
      </c>
      <c r="I711" s="430">
        <v>0</v>
      </c>
      <c r="J711" s="431">
        <v>0</v>
      </c>
      <c r="P711" s="483"/>
    </row>
    <row r="712" spans="1:16">
      <c r="A712" s="477" t="s">
        <v>139</v>
      </c>
      <c r="B712" s="21" t="s">
        <v>558</v>
      </c>
      <c r="C712" s="185" t="s">
        <v>241</v>
      </c>
      <c r="D712" s="21" t="s">
        <v>124</v>
      </c>
      <c r="E712" s="467" t="s">
        <v>1537</v>
      </c>
      <c r="F712" s="21" t="s">
        <v>376</v>
      </c>
      <c r="G712" s="188" t="s">
        <v>249</v>
      </c>
      <c r="H712" s="429">
        <v>180000</v>
      </c>
      <c r="I712" s="430">
        <v>0</v>
      </c>
      <c r="J712" s="431">
        <v>0</v>
      </c>
      <c r="P712" s="483"/>
    </row>
    <row r="713" spans="1:16">
      <c r="A713" s="477" t="s">
        <v>139</v>
      </c>
      <c r="B713" s="21" t="s">
        <v>245</v>
      </c>
      <c r="C713" s="185" t="s">
        <v>243</v>
      </c>
      <c r="D713" s="21" t="s">
        <v>124</v>
      </c>
      <c r="E713" s="467" t="s">
        <v>1537</v>
      </c>
      <c r="F713" s="21" t="s">
        <v>376</v>
      </c>
      <c r="G713" s="188" t="s">
        <v>249</v>
      </c>
      <c r="H713" s="429">
        <v>340000</v>
      </c>
      <c r="I713" s="430">
        <v>0</v>
      </c>
      <c r="J713" s="431">
        <v>0</v>
      </c>
      <c r="P713" s="483"/>
    </row>
    <row r="714" spans="1:16">
      <c r="A714" s="477" t="s">
        <v>139</v>
      </c>
      <c r="B714" s="21" t="s">
        <v>559</v>
      </c>
      <c r="C714" s="200" t="s">
        <v>838</v>
      </c>
      <c r="D714" s="21" t="s">
        <v>124</v>
      </c>
      <c r="E714" s="467" t="s">
        <v>1537</v>
      </c>
      <c r="F714" s="21" t="s">
        <v>376</v>
      </c>
      <c r="G714" s="188" t="s">
        <v>249</v>
      </c>
      <c r="H714" s="429">
        <v>1440000</v>
      </c>
      <c r="I714" s="430">
        <v>0</v>
      </c>
      <c r="J714" s="431">
        <v>0</v>
      </c>
      <c r="P714" s="483"/>
    </row>
    <row r="715" spans="1:16">
      <c r="A715" s="477" t="s">
        <v>139</v>
      </c>
      <c r="B715" s="21" t="s">
        <v>502</v>
      </c>
      <c r="C715" s="185" t="s">
        <v>377</v>
      </c>
      <c r="D715" s="21" t="s">
        <v>124</v>
      </c>
      <c r="E715" s="467" t="s">
        <v>1537</v>
      </c>
      <c r="F715" s="21" t="s">
        <v>376</v>
      </c>
      <c r="G715" s="188" t="s">
        <v>249</v>
      </c>
      <c r="H715" s="429">
        <v>2150000</v>
      </c>
      <c r="I715" s="430">
        <v>15000000</v>
      </c>
      <c r="J715" s="431">
        <v>0</v>
      </c>
      <c r="P715" s="483"/>
    </row>
    <row r="716" spans="1:16">
      <c r="A716" s="477" t="s">
        <v>139</v>
      </c>
      <c r="B716" s="21" t="s">
        <v>560</v>
      </c>
      <c r="C716" s="185" t="s">
        <v>244</v>
      </c>
      <c r="D716" s="21" t="s">
        <v>124</v>
      </c>
      <c r="E716" s="467" t="s">
        <v>1537</v>
      </c>
      <c r="F716" s="21" t="s">
        <v>376</v>
      </c>
      <c r="G716" s="188" t="s">
        <v>249</v>
      </c>
      <c r="H716" s="429">
        <v>175000</v>
      </c>
      <c r="I716" s="430">
        <v>0</v>
      </c>
      <c r="J716" s="431">
        <v>0</v>
      </c>
      <c r="P716" s="483"/>
    </row>
    <row r="717" spans="1:16">
      <c r="A717" s="477" t="s">
        <v>139</v>
      </c>
      <c r="B717" s="21" t="s">
        <v>561</v>
      </c>
      <c r="C717" s="185" t="s">
        <v>556</v>
      </c>
      <c r="D717" s="21" t="s">
        <v>124</v>
      </c>
      <c r="E717" s="467" t="s">
        <v>1537</v>
      </c>
      <c r="F717" s="21" t="s">
        <v>376</v>
      </c>
      <c r="G717" s="188" t="s">
        <v>249</v>
      </c>
      <c r="H717" s="429">
        <v>996000</v>
      </c>
      <c r="I717" s="430">
        <v>0</v>
      </c>
      <c r="J717" s="431">
        <v>0</v>
      </c>
      <c r="P717" s="483"/>
    </row>
    <row r="718" spans="1:16">
      <c r="A718" s="477" t="s">
        <v>139</v>
      </c>
      <c r="B718" s="21" t="s">
        <v>562</v>
      </c>
      <c r="C718" s="185" t="s">
        <v>557</v>
      </c>
      <c r="D718" s="21" t="s">
        <v>124</v>
      </c>
      <c r="E718" s="467" t="s">
        <v>1537</v>
      </c>
      <c r="F718" s="21" t="s">
        <v>376</v>
      </c>
      <c r="G718" s="188" t="s">
        <v>249</v>
      </c>
      <c r="H718" s="429">
        <v>2750000</v>
      </c>
      <c r="I718" s="430">
        <v>0</v>
      </c>
      <c r="J718" s="431">
        <v>0</v>
      </c>
      <c r="P718" s="483"/>
    </row>
    <row r="719" spans="1:16">
      <c r="A719" s="477" t="s">
        <v>139</v>
      </c>
      <c r="B719" s="21" t="s">
        <v>519</v>
      </c>
      <c r="C719" s="185" t="s">
        <v>173</v>
      </c>
      <c r="D719" s="21" t="s">
        <v>124</v>
      </c>
      <c r="E719" s="467" t="s">
        <v>1537</v>
      </c>
      <c r="F719" s="21" t="s">
        <v>376</v>
      </c>
      <c r="G719" s="188" t="s">
        <v>249</v>
      </c>
      <c r="H719" s="429">
        <v>55000000</v>
      </c>
      <c r="I719" s="430">
        <v>5000000</v>
      </c>
      <c r="J719" s="431">
        <v>2226000</v>
      </c>
      <c r="P719" s="483"/>
    </row>
    <row r="720" spans="1:16">
      <c r="A720" s="477" t="s">
        <v>139</v>
      </c>
      <c r="B720" s="21" t="s">
        <v>240</v>
      </c>
      <c r="C720" s="193" t="s">
        <v>26</v>
      </c>
      <c r="D720" s="21" t="s">
        <v>240</v>
      </c>
      <c r="E720" s="187"/>
      <c r="F720" s="21" t="s">
        <v>240</v>
      </c>
      <c r="G720" s="188" t="s">
        <v>240</v>
      </c>
      <c r="H720" s="432">
        <f>SUM(H699:H719)</f>
        <v>150000000</v>
      </c>
      <c r="I720" s="433">
        <f>SUM(I699:I719)</f>
        <v>150000000</v>
      </c>
      <c r="J720" s="434">
        <f>SUM(J699:J719)</f>
        <v>26539000</v>
      </c>
      <c r="P720" s="483"/>
    </row>
    <row r="721" spans="1:16">
      <c r="A721" s="477" t="s">
        <v>120</v>
      </c>
      <c r="B721" s="21" t="s">
        <v>240</v>
      </c>
      <c r="C721" s="194" t="s">
        <v>702</v>
      </c>
      <c r="D721" s="21" t="s">
        <v>240</v>
      </c>
      <c r="E721" s="187"/>
      <c r="F721" s="21" t="s">
        <v>240</v>
      </c>
      <c r="G721" s="188" t="s">
        <v>240</v>
      </c>
      <c r="P721" s="483"/>
    </row>
    <row r="722" spans="1:16">
      <c r="A722" s="477" t="s">
        <v>120</v>
      </c>
      <c r="B722" s="21" t="s">
        <v>267</v>
      </c>
      <c r="C722" s="185" t="s">
        <v>252</v>
      </c>
      <c r="D722" s="21" t="s">
        <v>124</v>
      </c>
      <c r="E722" s="467" t="s">
        <v>1537</v>
      </c>
      <c r="F722" s="21" t="s">
        <v>27</v>
      </c>
      <c r="G722" s="188" t="s">
        <v>249</v>
      </c>
      <c r="H722" s="429">
        <v>50000000</v>
      </c>
      <c r="I722" s="430">
        <v>0</v>
      </c>
      <c r="J722" s="431">
        <v>0</v>
      </c>
      <c r="P722" s="483"/>
    </row>
    <row r="723" spans="1:16">
      <c r="A723" s="477" t="s">
        <v>120</v>
      </c>
      <c r="B723" s="21" t="s">
        <v>226</v>
      </c>
      <c r="C723" s="185" t="s">
        <v>737</v>
      </c>
      <c r="D723" s="21" t="s">
        <v>124</v>
      </c>
      <c r="E723" s="467" t="s">
        <v>1537</v>
      </c>
      <c r="F723" s="21" t="s">
        <v>27</v>
      </c>
      <c r="G723" s="188" t="s">
        <v>249</v>
      </c>
      <c r="H723" s="429" t="s">
        <v>1398</v>
      </c>
      <c r="I723" s="430">
        <v>50000000</v>
      </c>
      <c r="J723" s="431">
        <v>18491328</v>
      </c>
      <c r="P723" s="483"/>
    </row>
    <row r="724" spans="1:16">
      <c r="A724" s="477" t="s">
        <v>120</v>
      </c>
      <c r="B724" s="21" t="s">
        <v>378</v>
      </c>
      <c r="C724" s="185" t="s">
        <v>748</v>
      </c>
      <c r="D724" s="21" t="s">
        <v>124</v>
      </c>
      <c r="E724" s="467" t="s">
        <v>1537</v>
      </c>
      <c r="F724" s="21" t="s">
        <v>27</v>
      </c>
      <c r="G724" s="188" t="s">
        <v>249</v>
      </c>
      <c r="H724" s="429">
        <v>100000000</v>
      </c>
      <c r="I724" s="430">
        <v>300000000</v>
      </c>
      <c r="J724" s="431">
        <v>46363064</v>
      </c>
      <c r="P724" s="483"/>
    </row>
    <row r="725" spans="1:16">
      <c r="A725" s="477" t="s">
        <v>120</v>
      </c>
      <c r="B725" s="21" t="s">
        <v>374</v>
      </c>
      <c r="C725" s="185" t="s">
        <v>375</v>
      </c>
      <c r="D725" s="21" t="s">
        <v>124</v>
      </c>
      <c r="E725" s="467" t="s">
        <v>1537</v>
      </c>
      <c r="F725" s="21" t="s">
        <v>27</v>
      </c>
      <c r="G725" s="188" t="s">
        <v>249</v>
      </c>
      <c r="H725" s="429">
        <v>40000000</v>
      </c>
      <c r="I725" s="430">
        <v>50000000</v>
      </c>
      <c r="J725" s="431">
        <v>0</v>
      </c>
      <c r="P725" s="483"/>
    </row>
    <row r="726" spans="1:16">
      <c r="A726" s="477" t="s">
        <v>120</v>
      </c>
      <c r="B726" s="21" t="s">
        <v>529</v>
      </c>
      <c r="C726" s="185" t="s">
        <v>1048</v>
      </c>
      <c r="D726" s="21" t="s">
        <v>124</v>
      </c>
      <c r="E726" s="467" t="s">
        <v>1537</v>
      </c>
      <c r="F726" s="21" t="s">
        <v>27</v>
      </c>
      <c r="G726" s="188" t="s">
        <v>249</v>
      </c>
      <c r="H726" s="429">
        <v>15500000</v>
      </c>
      <c r="I726" s="430">
        <v>50000000</v>
      </c>
      <c r="J726" s="431">
        <v>0</v>
      </c>
      <c r="P726" s="483"/>
    </row>
    <row r="727" spans="1:16">
      <c r="A727" s="477" t="s">
        <v>120</v>
      </c>
      <c r="B727" s="21" t="s">
        <v>364</v>
      </c>
      <c r="C727" s="185" t="s">
        <v>566</v>
      </c>
      <c r="D727" s="21" t="s">
        <v>124</v>
      </c>
      <c r="E727" s="467" t="s">
        <v>1537</v>
      </c>
      <c r="F727" s="21" t="s">
        <v>27</v>
      </c>
      <c r="G727" s="188" t="s">
        <v>249</v>
      </c>
      <c r="H727" s="429">
        <v>0</v>
      </c>
      <c r="I727" s="430">
        <v>33000000</v>
      </c>
      <c r="J727" s="431">
        <v>22156659</v>
      </c>
      <c r="P727" s="483"/>
    </row>
    <row r="728" spans="1:16">
      <c r="A728" s="477" t="s">
        <v>120</v>
      </c>
      <c r="B728" s="21" t="s">
        <v>224</v>
      </c>
      <c r="C728" s="185" t="s">
        <v>1558</v>
      </c>
      <c r="D728" s="21" t="s">
        <v>124</v>
      </c>
      <c r="E728" s="467" t="s">
        <v>1537</v>
      </c>
      <c r="F728" s="21" t="s">
        <v>27</v>
      </c>
      <c r="G728" s="188" t="s">
        <v>249</v>
      </c>
      <c r="H728" s="429">
        <v>20000000</v>
      </c>
      <c r="I728" s="430">
        <v>60000000</v>
      </c>
      <c r="J728" s="431">
        <v>30715865</v>
      </c>
      <c r="P728" s="483"/>
    </row>
    <row r="729" spans="1:16">
      <c r="A729" s="477" t="s">
        <v>120</v>
      </c>
      <c r="B729" s="21" t="s">
        <v>253</v>
      </c>
      <c r="C729" s="185" t="s">
        <v>540</v>
      </c>
      <c r="D729" s="21" t="s">
        <v>124</v>
      </c>
      <c r="E729" s="467" t="s">
        <v>1537</v>
      </c>
      <c r="F729" s="21" t="s">
        <v>27</v>
      </c>
      <c r="G729" s="188" t="s">
        <v>249</v>
      </c>
      <c r="H729" s="429">
        <v>0</v>
      </c>
      <c r="I729" s="430">
        <v>40000000</v>
      </c>
      <c r="J729" s="431">
        <v>37807870</v>
      </c>
      <c r="P729" s="483"/>
    </row>
    <row r="730" spans="1:16">
      <c r="A730" s="477" t="s">
        <v>120</v>
      </c>
      <c r="B730" s="21" t="s">
        <v>546</v>
      </c>
      <c r="C730" s="185" t="s">
        <v>1049</v>
      </c>
      <c r="D730" s="21" t="s">
        <v>124</v>
      </c>
      <c r="E730" s="467" t="s">
        <v>1537</v>
      </c>
      <c r="F730" s="21" t="s">
        <v>27</v>
      </c>
      <c r="G730" s="188" t="s">
        <v>249</v>
      </c>
      <c r="H730" s="429">
        <v>5000000</v>
      </c>
      <c r="I730" s="430">
        <v>30000000</v>
      </c>
      <c r="J730" s="431">
        <v>0</v>
      </c>
      <c r="P730" s="483"/>
    </row>
    <row r="731" spans="1:16">
      <c r="A731" s="477" t="s">
        <v>120</v>
      </c>
      <c r="B731" s="21" t="s">
        <v>254</v>
      </c>
      <c r="C731" s="185" t="s">
        <v>825</v>
      </c>
      <c r="D731" s="21" t="s">
        <v>124</v>
      </c>
      <c r="E731" s="467" t="s">
        <v>1537</v>
      </c>
      <c r="F731" s="21" t="s">
        <v>27</v>
      </c>
      <c r="G731" s="188" t="s">
        <v>249</v>
      </c>
      <c r="H731" s="429">
        <v>100000000</v>
      </c>
      <c r="I731" s="430">
        <v>400000000</v>
      </c>
      <c r="J731" s="431">
        <v>170710124</v>
      </c>
      <c r="P731" s="483"/>
    </row>
    <row r="732" spans="1:16">
      <c r="A732" s="477" t="s">
        <v>120</v>
      </c>
      <c r="B732" s="21" t="s">
        <v>500</v>
      </c>
      <c r="C732" s="200" t="s">
        <v>835</v>
      </c>
      <c r="D732" s="21" t="s">
        <v>125</v>
      </c>
      <c r="E732" s="467" t="s">
        <v>1537</v>
      </c>
      <c r="F732" s="21" t="s">
        <v>27</v>
      </c>
      <c r="G732" s="188" t="s">
        <v>249</v>
      </c>
      <c r="H732" s="429">
        <v>3000000</v>
      </c>
      <c r="I732" s="430">
        <v>20000000</v>
      </c>
      <c r="J732" s="431">
        <v>15906727</v>
      </c>
      <c r="P732" s="483"/>
    </row>
    <row r="733" spans="1:16">
      <c r="A733" s="477" t="s">
        <v>120</v>
      </c>
      <c r="B733" s="21" t="s">
        <v>257</v>
      </c>
      <c r="C733" s="185" t="s">
        <v>749</v>
      </c>
      <c r="D733" s="21" t="s">
        <v>124</v>
      </c>
      <c r="E733" s="467" t="s">
        <v>1537</v>
      </c>
      <c r="F733" s="21" t="s">
        <v>27</v>
      </c>
      <c r="G733" s="188" t="s">
        <v>249</v>
      </c>
      <c r="H733" s="429">
        <v>65000000</v>
      </c>
      <c r="I733" s="430">
        <v>100000000</v>
      </c>
      <c r="J733" s="431">
        <v>0</v>
      </c>
      <c r="K733" s="449" t="s">
        <v>750</v>
      </c>
      <c r="P733" s="483"/>
    </row>
    <row r="734" spans="1:16">
      <c r="A734" s="477" t="s">
        <v>120</v>
      </c>
      <c r="B734" s="21" t="s">
        <v>169</v>
      </c>
      <c r="C734" s="185" t="s">
        <v>388</v>
      </c>
      <c r="D734" s="21" t="s">
        <v>124</v>
      </c>
      <c r="E734" s="467" t="s">
        <v>1537</v>
      </c>
      <c r="F734" s="21" t="s">
        <v>27</v>
      </c>
      <c r="G734" s="188" t="s">
        <v>249</v>
      </c>
      <c r="H734" s="429">
        <v>700000</v>
      </c>
      <c r="I734" s="430">
        <v>5000000</v>
      </c>
      <c r="J734" s="431">
        <v>5000000</v>
      </c>
      <c r="P734" s="483"/>
    </row>
    <row r="735" spans="1:16">
      <c r="A735" s="477" t="s">
        <v>120</v>
      </c>
      <c r="B735" s="21" t="s">
        <v>261</v>
      </c>
      <c r="C735" s="185" t="s">
        <v>572</v>
      </c>
      <c r="D735" s="21" t="s">
        <v>124</v>
      </c>
      <c r="E735" s="467" t="s">
        <v>1537</v>
      </c>
      <c r="F735" s="21" t="s">
        <v>27</v>
      </c>
      <c r="G735" s="188" t="s">
        <v>249</v>
      </c>
      <c r="H735" s="429">
        <v>700000</v>
      </c>
      <c r="I735" s="430">
        <v>5000000</v>
      </c>
      <c r="J735" s="431">
        <v>1696359</v>
      </c>
      <c r="P735" s="483"/>
    </row>
    <row r="736" spans="1:16">
      <c r="A736" s="477" t="s">
        <v>120</v>
      </c>
      <c r="B736" s="21" t="s">
        <v>379</v>
      </c>
      <c r="C736" s="185" t="s">
        <v>826</v>
      </c>
      <c r="D736" s="21" t="s">
        <v>124</v>
      </c>
      <c r="E736" s="467" t="s">
        <v>1537</v>
      </c>
      <c r="F736" s="21" t="s">
        <v>27</v>
      </c>
      <c r="G736" s="188" t="s">
        <v>249</v>
      </c>
      <c r="H736" s="429">
        <v>1100000</v>
      </c>
      <c r="I736" s="430">
        <v>5000000</v>
      </c>
      <c r="J736" s="431">
        <v>0</v>
      </c>
      <c r="P736" s="483"/>
    </row>
    <row r="737" spans="1:16">
      <c r="A737" s="477" t="s">
        <v>120</v>
      </c>
      <c r="B737" s="21" t="s">
        <v>262</v>
      </c>
      <c r="C737" s="200" t="s">
        <v>842</v>
      </c>
      <c r="D737" s="21" t="s">
        <v>124</v>
      </c>
      <c r="E737" s="467" t="s">
        <v>1537</v>
      </c>
      <c r="F737" s="21" t="s">
        <v>27</v>
      </c>
      <c r="G737" s="188" t="s">
        <v>249</v>
      </c>
      <c r="H737" s="429">
        <v>0</v>
      </c>
      <c r="I737" s="430">
        <v>5000000</v>
      </c>
      <c r="J737" s="431">
        <v>0</v>
      </c>
      <c r="P737" s="483"/>
    </row>
    <row r="738" spans="1:16">
      <c r="A738" s="477" t="s">
        <v>120</v>
      </c>
      <c r="B738" s="21" t="s">
        <v>220</v>
      </c>
      <c r="C738" s="185" t="s">
        <v>233</v>
      </c>
      <c r="D738" s="21" t="s">
        <v>125</v>
      </c>
      <c r="E738" s="467" t="s">
        <v>1537</v>
      </c>
      <c r="F738" s="21" t="s">
        <v>27</v>
      </c>
      <c r="G738" s="188" t="s">
        <v>249</v>
      </c>
      <c r="H738" s="429">
        <v>7000000</v>
      </c>
      <c r="I738" s="430">
        <v>90000000</v>
      </c>
      <c r="J738" s="431">
        <v>0</v>
      </c>
      <c r="P738" s="483"/>
    </row>
    <row r="739" spans="1:16">
      <c r="A739" s="477" t="s">
        <v>120</v>
      </c>
      <c r="B739" s="21" t="s">
        <v>502</v>
      </c>
      <c r="C739" s="185" t="s">
        <v>377</v>
      </c>
      <c r="D739" s="21" t="s">
        <v>124</v>
      </c>
      <c r="E739" s="467" t="s">
        <v>1537</v>
      </c>
      <c r="F739" s="21" t="s">
        <v>27</v>
      </c>
      <c r="G739" s="188" t="s">
        <v>249</v>
      </c>
      <c r="H739" s="429">
        <v>0</v>
      </c>
      <c r="I739" s="430">
        <v>2000000</v>
      </c>
      <c r="J739" s="431">
        <v>0</v>
      </c>
      <c r="P739" s="483"/>
    </row>
    <row r="740" spans="1:16">
      <c r="A740" s="477" t="s">
        <v>120</v>
      </c>
      <c r="B740" s="21" t="s">
        <v>562</v>
      </c>
      <c r="C740" s="185" t="s">
        <v>557</v>
      </c>
      <c r="D740" s="21" t="s">
        <v>124</v>
      </c>
      <c r="E740" s="467" t="s">
        <v>1537</v>
      </c>
      <c r="F740" s="21" t="s">
        <v>27</v>
      </c>
      <c r="G740" s="188" t="s">
        <v>249</v>
      </c>
      <c r="H740" s="429">
        <v>40000000</v>
      </c>
      <c r="I740" s="430">
        <v>150000000</v>
      </c>
      <c r="J740" s="431">
        <v>54134181</v>
      </c>
      <c r="P740" s="483"/>
    </row>
    <row r="741" spans="1:16">
      <c r="A741" s="477" t="s">
        <v>120</v>
      </c>
      <c r="B741" s="21" t="s">
        <v>240</v>
      </c>
      <c r="C741" s="193" t="s">
        <v>26</v>
      </c>
      <c r="D741" s="23" t="s">
        <v>240</v>
      </c>
      <c r="E741" s="197"/>
      <c r="F741" s="23" t="s">
        <v>240</v>
      </c>
      <c r="G741" s="198" t="s">
        <v>240</v>
      </c>
      <c r="H741" s="432">
        <f>SUM(H722:H740)</f>
        <v>448000000</v>
      </c>
      <c r="I741" s="433">
        <f>SUM(I722:I740)</f>
        <v>1395000000</v>
      </c>
      <c r="J741" s="434">
        <f>SUM(J722:J740)</f>
        <v>402982177</v>
      </c>
      <c r="K741" s="479"/>
      <c r="P741" s="483"/>
    </row>
    <row r="742" spans="1:16">
      <c r="A742" s="477" t="s">
        <v>142</v>
      </c>
      <c r="B742" s="21" t="s">
        <v>240</v>
      </c>
      <c r="C742" s="194" t="s">
        <v>144</v>
      </c>
      <c r="D742" s="21" t="s">
        <v>240</v>
      </c>
      <c r="E742" s="187"/>
      <c r="F742" s="21" t="s">
        <v>240</v>
      </c>
      <c r="G742" s="188" t="s">
        <v>240</v>
      </c>
      <c r="P742" s="483"/>
    </row>
    <row r="743" spans="1:16">
      <c r="A743" s="477" t="s">
        <v>142</v>
      </c>
      <c r="B743" s="21" t="s">
        <v>346</v>
      </c>
      <c r="C743" s="185" t="s">
        <v>564</v>
      </c>
      <c r="D743" s="21" t="s">
        <v>143</v>
      </c>
      <c r="E743" s="467" t="s">
        <v>1537</v>
      </c>
      <c r="F743" s="21" t="s">
        <v>27</v>
      </c>
      <c r="G743" s="188" t="s">
        <v>249</v>
      </c>
      <c r="H743" s="429">
        <v>100000000</v>
      </c>
      <c r="I743" s="430">
        <v>100000000</v>
      </c>
      <c r="J743" s="431">
        <v>0</v>
      </c>
      <c r="P743" s="483"/>
    </row>
    <row r="744" spans="1:16">
      <c r="A744" s="477" t="s">
        <v>142</v>
      </c>
      <c r="B744" s="21" t="s">
        <v>353</v>
      </c>
      <c r="C744" s="185" t="s">
        <v>354</v>
      </c>
      <c r="D744" s="21" t="s">
        <v>143</v>
      </c>
      <c r="E744" s="467" t="s">
        <v>1537</v>
      </c>
      <c r="F744" s="21" t="s">
        <v>27</v>
      </c>
      <c r="G744" s="188" t="s">
        <v>249</v>
      </c>
      <c r="H744" s="429">
        <v>20000000</v>
      </c>
      <c r="I744" s="430">
        <v>6000000</v>
      </c>
      <c r="J744" s="431">
        <v>1388000</v>
      </c>
      <c r="P744" s="483"/>
    </row>
    <row r="745" spans="1:16">
      <c r="A745" s="477" t="s">
        <v>142</v>
      </c>
      <c r="B745" s="21" t="s">
        <v>372</v>
      </c>
      <c r="C745" s="185" t="s">
        <v>805</v>
      </c>
      <c r="D745" s="21" t="s">
        <v>143</v>
      </c>
      <c r="E745" s="467" t="s">
        <v>1537</v>
      </c>
      <c r="F745" s="21" t="s">
        <v>27</v>
      </c>
      <c r="G745" s="188" t="s">
        <v>249</v>
      </c>
      <c r="H745" s="429">
        <v>10000000</v>
      </c>
      <c r="I745" s="430">
        <v>5000000</v>
      </c>
      <c r="J745" s="431">
        <v>0</v>
      </c>
      <c r="P745" s="483"/>
    </row>
    <row r="746" spans="1:16">
      <c r="A746" s="477" t="s">
        <v>142</v>
      </c>
      <c r="B746" s="21" t="s">
        <v>254</v>
      </c>
      <c r="C746" s="185" t="s">
        <v>825</v>
      </c>
      <c r="D746" s="21" t="s">
        <v>143</v>
      </c>
      <c r="E746" s="467" t="s">
        <v>1537</v>
      </c>
      <c r="F746" s="21" t="s">
        <v>27</v>
      </c>
      <c r="G746" s="188" t="s">
        <v>249</v>
      </c>
      <c r="H746" s="429">
        <v>0</v>
      </c>
      <c r="I746" s="430">
        <v>5000000</v>
      </c>
      <c r="J746" s="431">
        <v>0</v>
      </c>
      <c r="P746" s="483"/>
    </row>
    <row r="747" spans="1:16">
      <c r="A747" s="477" t="s">
        <v>142</v>
      </c>
      <c r="B747" s="21" t="s">
        <v>538</v>
      </c>
      <c r="C747" s="185" t="s">
        <v>1147</v>
      </c>
      <c r="D747" s="21" t="s">
        <v>143</v>
      </c>
      <c r="E747" s="467" t="s">
        <v>1537</v>
      </c>
      <c r="F747" s="21" t="s">
        <v>27</v>
      </c>
      <c r="G747" s="188" t="s">
        <v>249</v>
      </c>
      <c r="H747" s="429">
        <v>3000000</v>
      </c>
      <c r="I747" s="430">
        <v>9000000</v>
      </c>
      <c r="J747" s="431">
        <v>9000000</v>
      </c>
      <c r="P747" s="483"/>
    </row>
    <row r="748" spans="1:16">
      <c r="A748" s="477" t="s">
        <v>142</v>
      </c>
      <c r="B748" s="21" t="s">
        <v>257</v>
      </c>
      <c r="C748" s="185" t="s">
        <v>749</v>
      </c>
      <c r="D748" s="21" t="s">
        <v>143</v>
      </c>
      <c r="E748" s="467" t="s">
        <v>1537</v>
      </c>
      <c r="F748" s="21" t="s">
        <v>27</v>
      </c>
      <c r="G748" s="188" t="s">
        <v>249</v>
      </c>
      <c r="H748" s="429">
        <v>0</v>
      </c>
      <c r="I748" s="430">
        <v>0</v>
      </c>
      <c r="J748" s="431">
        <v>0</v>
      </c>
      <c r="P748" s="483"/>
    </row>
    <row r="749" spans="1:16">
      <c r="A749" s="477" t="s">
        <v>142</v>
      </c>
      <c r="B749" s="21" t="s">
        <v>169</v>
      </c>
      <c r="C749" s="185" t="s">
        <v>388</v>
      </c>
      <c r="D749" s="21" t="s">
        <v>143</v>
      </c>
      <c r="E749" s="467" t="s">
        <v>1537</v>
      </c>
      <c r="F749" s="21" t="s">
        <v>27</v>
      </c>
      <c r="G749" s="188" t="s">
        <v>249</v>
      </c>
      <c r="H749" s="429">
        <v>3000000</v>
      </c>
      <c r="I749" s="430">
        <v>36000000</v>
      </c>
      <c r="J749" s="431">
        <v>36000000</v>
      </c>
      <c r="P749" s="483"/>
    </row>
    <row r="750" spans="1:16" s="196" customFormat="1">
      <c r="A750" s="477" t="s">
        <v>142</v>
      </c>
      <c r="B750" s="21" t="s">
        <v>220</v>
      </c>
      <c r="C750" s="185" t="s">
        <v>233</v>
      </c>
      <c r="D750" s="21" t="s">
        <v>143</v>
      </c>
      <c r="E750" s="467" t="s">
        <v>1537</v>
      </c>
      <c r="F750" s="21" t="s">
        <v>27</v>
      </c>
      <c r="G750" s="188" t="s">
        <v>249</v>
      </c>
      <c r="H750" s="429">
        <v>8000000</v>
      </c>
      <c r="I750" s="430">
        <v>11000000</v>
      </c>
      <c r="J750" s="431">
        <v>3851788</v>
      </c>
      <c r="K750" s="449"/>
      <c r="L750" s="185"/>
      <c r="M750" s="185"/>
      <c r="N750" s="185"/>
      <c r="P750" s="483"/>
    </row>
    <row r="751" spans="1:16">
      <c r="A751" s="477" t="s">
        <v>142</v>
      </c>
      <c r="B751" s="21" t="s">
        <v>221</v>
      </c>
      <c r="C751" s="185" t="s">
        <v>234</v>
      </c>
      <c r="D751" s="21" t="s">
        <v>143</v>
      </c>
      <c r="E751" s="467" t="s">
        <v>1537</v>
      </c>
      <c r="F751" s="21" t="s">
        <v>27</v>
      </c>
      <c r="G751" s="188" t="s">
        <v>249</v>
      </c>
      <c r="H751" s="429">
        <v>10000000</v>
      </c>
      <c r="I751" s="430">
        <v>5000000</v>
      </c>
      <c r="J751" s="431">
        <v>0</v>
      </c>
      <c r="P751" s="483"/>
    </row>
    <row r="752" spans="1:16">
      <c r="A752" s="477" t="s">
        <v>142</v>
      </c>
      <c r="B752" s="21" t="s">
        <v>503</v>
      </c>
      <c r="C752" s="185" t="s">
        <v>739</v>
      </c>
      <c r="D752" s="21" t="s">
        <v>143</v>
      </c>
      <c r="E752" s="467" t="s">
        <v>1537</v>
      </c>
      <c r="F752" s="21" t="s">
        <v>27</v>
      </c>
      <c r="G752" s="188" t="s">
        <v>249</v>
      </c>
      <c r="H752" s="429">
        <v>7000000</v>
      </c>
      <c r="I752" s="430">
        <v>5000000</v>
      </c>
      <c r="J752" s="431">
        <v>2042200</v>
      </c>
      <c r="P752" s="483"/>
    </row>
    <row r="753" spans="1:16">
      <c r="A753" s="477" t="s">
        <v>142</v>
      </c>
      <c r="B753" s="21" t="s">
        <v>240</v>
      </c>
      <c r="C753" s="193" t="s">
        <v>26</v>
      </c>
      <c r="D753" s="21" t="s">
        <v>240</v>
      </c>
      <c r="E753" s="187"/>
      <c r="F753" s="21" t="s">
        <v>240</v>
      </c>
      <c r="G753" s="188" t="s">
        <v>240</v>
      </c>
      <c r="H753" s="432">
        <f>SUM(H743:H752)</f>
        <v>161000000</v>
      </c>
      <c r="I753" s="434">
        <f>SUM(I743:I752)</f>
        <v>182000000</v>
      </c>
      <c r="J753" s="434">
        <f>SUM(J743:J752)</f>
        <v>52281988</v>
      </c>
      <c r="K753" s="479"/>
      <c r="P753" s="483"/>
    </row>
    <row r="754" spans="1:16">
      <c r="A754" s="477" t="s">
        <v>149</v>
      </c>
      <c r="B754" s="21" t="s">
        <v>240</v>
      </c>
      <c r="C754" s="194" t="s">
        <v>738</v>
      </c>
      <c r="D754" s="21" t="s">
        <v>240</v>
      </c>
      <c r="E754" s="187"/>
      <c r="F754" s="21" t="s">
        <v>240</v>
      </c>
      <c r="G754" s="188" t="s">
        <v>240</v>
      </c>
      <c r="P754" s="483"/>
    </row>
    <row r="755" spans="1:16" s="196" customFormat="1">
      <c r="A755" s="477" t="s">
        <v>149</v>
      </c>
      <c r="B755" s="21" t="s">
        <v>267</v>
      </c>
      <c r="C755" s="185" t="s">
        <v>252</v>
      </c>
      <c r="D755" s="21" t="s">
        <v>115</v>
      </c>
      <c r="E755" s="467" t="s">
        <v>1537</v>
      </c>
      <c r="F755" s="21" t="s">
        <v>27</v>
      </c>
      <c r="G755" s="188" t="s">
        <v>249</v>
      </c>
      <c r="H755" s="429">
        <v>28000000</v>
      </c>
      <c r="I755" s="430">
        <v>28000000</v>
      </c>
      <c r="J755" s="431">
        <v>0</v>
      </c>
      <c r="K755" s="449"/>
      <c r="L755" s="185"/>
      <c r="M755" s="185"/>
      <c r="N755" s="185"/>
      <c r="P755" s="483"/>
    </row>
    <row r="756" spans="1:16">
      <c r="A756" s="477" t="s">
        <v>149</v>
      </c>
      <c r="B756" s="21" t="s">
        <v>353</v>
      </c>
      <c r="C756" s="185" t="s">
        <v>354</v>
      </c>
      <c r="D756" s="21" t="s">
        <v>115</v>
      </c>
      <c r="E756" s="467" t="s">
        <v>1537</v>
      </c>
      <c r="F756" s="21" t="s">
        <v>27</v>
      </c>
      <c r="G756" s="188" t="s">
        <v>249</v>
      </c>
      <c r="H756" s="429">
        <v>72000000</v>
      </c>
      <c r="I756" s="430">
        <v>100000000</v>
      </c>
      <c r="J756" s="431">
        <v>0</v>
      </c>
      <c r="P756" s="483"/>
    </row>
    <row r="757" spans="1:16">
      <c r="A757" s="477" t="s">
        <v>149</v>
      </c>
      <c r="B757" s="21" t="s">
        <v>225</v>
      </c>
      <c r="C757" s="185" t="s">
        <v>1050</v>
      </c>
      <c r="D757" s="21" t="s">
        <v>115</v>
      </c>
      <c r="E757" s="467" t="s">
        <v>1537</v>
      </c>
      <c r="F757" s="21" t="s">
        <v>27</v>
      </c>
      <c r="G757" s="188" t="s">
        <v>249</v>
      </c>
      <c r="H757" s="429">
        <v>3000000</v>
      </c>
      <c r="I757" s="430">
        <v>3000000</v>
      </c>
      <c r="J757" s="431">
        <v>0</v>
      </c>
      <c r="P757" s="483"/>
    </row>
    <row r="758" spans="1:16">
      <c r="A758" s="477" t="s">
        <v>149</v>
      </c>
      <c r="B758" s="21" t="s">
        <v>254</v>
      </c>
      <c r="C758" s="185" t="s">
        <v>825</v>
      </c>
      <c r="D758" s="21" t="s">
        <v>115</v>
      </c>
      <c r="E758" s="467" t="s">
        <v>1537</v>
      </c>
      <c r="F758" s="21" t="s">
        <v>27</v>
      </c>
      <c r="G758" s="188" t="s">
        <v>249</v>
      </c>
      <c r="H758" s="429">
        <v>8000000</v>
      </c>
      <c r="I758" s="430">
        <v>8000000</v>
      </c>
      <c r="J758" s="431">
        <v>0</v>
      </c>
      <c r="P758" s="483"/>
    </row>
    <row r="759" spans="1:16">
      <c r="A759" s="477" t="s">
        <v>149</v>
      </c>
      <c r="B759" s="21" t="s">
        <v>169</v>
      </c>
      <c r="C759" s="185" t="s">
        <v>388</v>
      </c>
      <c r="D759" s="21" t="s">
        <v>115</v>
      </c>
      <c r="E759" s="467" t="s">
        <v>1537</v>
      </c>
      <c r="F759" s="21" t="s">
        <v>27</v>
      </c>
      <c r="G759" s="188" t="s">
        <v>249</v>
      </c>
      <c r="H759" s="429">
        <v>0</v>
      </c>
      <c r="I759" s="430">
        <v>0</v>
      </c>
      <c r="J759" s="431">
        <v>0</v>
      </c>
      <c r="P759" s="483"/>
    </row>
    <row r="760" spans="1:16">
      <c r="A760" s="477" t="s">
        <v>149</v>
      </c>
      <c r="B760" s="21" t="s">
        <v>220</v>
      </c>
      <c r="C760" s="185" t="s">
        <v>233</v>
      </c>
      <c r="D760" s="21" t="s">
        <v>115</v>
      </c>
      <c r="E760" s="467" t="s">
        <v>1537</v>
      </c>
      <c r="F760" s="21" t="s">
        <v>27</v>
      </c>
      <c r="G760" s="188" t="s">
        <v>249</v>
      </c>
      <c r="H760" s="429">
        <v>6000000</v>
      </c>
      <c r="I760" s="430">
        <v>7000000</v>
      </c>
      <c r="J760" s="431">
        <v>0</v>
      </c>
      <c r="P760" s="483"/>
    </row>
    <row r="761" spans="1:16">
      <c r="A761" s="477" t="s">
        <v>149</v>
      </c>
      <c r="B761" s="21" t="s">
        <v>240</v>
      </c>
      <c r="C761" s="193" t="s">
        <v>26</v>
      </c>
      <c r="D761" s="21" t="s">
        <v>240</v>
      </c>
      <c r="E761" s="187"/>
      <c r="F761" s="21" t="s">
        <v>240</v>
      </c>
      <c r="G761" s="188" t="s">
        <v>240</v>
      </c>
      <c r="H761" s="432">
        <f>SUM(H755:H760)</f>
        <v>117000000</v>
      </c>
      <c r="I761" s="434">
        <f>SUM(I755:I760)</f>
        <v>146000000</v>
      </c>
      <c r="J761" s="434">
        <f>SUM(J755:J760)</f>
        <v>0</v>
      </c>
      <c r="P761" s="483"/>
    </row>
    <row r="762" spans="1:16">
      <c r="A762" s="477" t="s">
        <v>213</v>
      </c>
      <c r="B762" s="21" t="s">
        <v>240</v>
      </c>
      <c r="C762" s="194" t="s">
        <v>214</v>
      </c>
      <c r="D762" s="21" t="s">
        <v>240</v>
      </c>
      <c r="E762" s="187"/>
      <c r="F762" s="21" t="s">
        <v>240</v>
      </c>
      <c r="G762" s="188" t="s">
        <v>240</v>
      </c>
      <c r="P762" s="483"/>
    </row>
    <row r="763" spans="1:16">
      <c r="A763" s="477" t="s">
        <v>213</v>
      </c>
      <c r="B763" s="21" t="s">
        <v>172</v>
      </c>
      <c r="C763" s="185" t="s">
        <v>247</v>
      </c>
      <c r="D763" s="21" t="s">
        <v>152</v>
      </c>
      <c r="E763" s="467" t="s">
        <v>1537</v>
      </c>
      <c r="F763" s="21" t="s">
        <v>27</v>
      </c>
      <c r="G763" s="188" t="s">
        <v>249</v>
      </c>
      <c r="H763" s="429">
        <v>10000000</v>
      </c>
      <c r="I763" s="430">
        <v>20000000</v>
      </c>
      <c r="J763" s="431">
        <v>0</v>
      </c>
      <c r="P763" s="483"/>
    </row>
    <row r="764" spans="1:16" ht="25.5">
      <c r="A764" s="477" t="s">
        <v>213</v>
      </c>
      <c r="B764" s="21" t="s">
        <v>372</v>
      </c>
      <c r="C764" s="185" t="s">
        <v>805</v>
      </c>
      <c r="D764" s="21" t="s">
        <v>152</v>
      </c>
      <c r="E764" s="467" t="s">
        <v>1537</v>
      </c>
      <c r="F764" s="21" t="s">
        <v>27</v>
      </c>
      <c r="G764" s="188" t="s">
        <v>249</v>
      </c>
      <c r="H764" s="429">
        <v>51000000</v>
      </c>
      <c r="I764" s="430">
        <v>60000000</v>
      </c>
      <c r="J764" s="431">
        <v>25280000</v>
      </c>
      <c r="K764" s="449" t="s">
        <v>1390</v>
      </c>
      <c r="P764" s="483"/>
    </row>
    <row r="765" spans="1:16">
      <c r="A765" s="477" t="s">
        <v>213</v>
      </c>
      <c r="B765" s="21" t="s">
        <v>576</v>
      </c>
      <c r="C765" s="185" t="s">
        <v>577</v>
      </c>
      <c r="D765" s="21" t="s">
        <v>742</v>
      </c>
      <c r="E765" s="467" t="s">
        <v>1537</v>
      </c>
      <c r="F765" s="21" t="s">
        <v>27</v>
      </c>
      <c r="G765" s="188" t="s">
        <v>249</v>
      </c>
      <c r="H765" s="429">
        <v>15000000</v>
      </c>
      <c r="I765" s="430">
        <v>15000000</v>
      </c>
      <c r="J765" s="431">
        <v>5000000</v>
      </c>
      <c r="K765" s="449" t="s">
        <v>745</v>
      </c>
      <c r="P765" s="483"/>
    </row>
    <row r="766" spans="1:16">
      <c r="A766" s="477" t="s">
        <v>213</v>
      </c>
      <c r="B766" s="21" t="s">
        <v>553</v>
      </c>
      <c r="C766" s="185" t="s">
        <v>1145</v>
      </c>
      <c r="D766" s="21" t="s">
        <v>742</v>
      </c>
      <c r="E766" s="467" t="s">
        <v>1537</v>
      </c>
      <c r="F766" s="21" t="s">
        <v>27</v>
      </c>
      <c r="G766" s="188" t="s">
        <v>249</v>
      </c>
      <c r="H766" s="429">
        <v>23000000</v>
      </c>
      <c r="I766" s="430">
        <v>15000000</v>
      </c>
      <c r="J766" s="431">
        <v>15000000</v>
      </c>
      <c r="P766" s="483"/>
    </row>
    <row r="767" spans="1:16">
      <c r="A767" s="477" t="s">
        <v>213</v>
      </c>
      <c r="B767" s="21" t="s">
        <v>818</v>
      </c>
      <c r="C767" s="185" t="s">
        <v>752</v>
      </c>
      <c r="D767" s="21" t="s">
        <v>742</v>
      </c>
      <c r="E767" s="467" t="s">
        <v>1537</v>
      </c>
      <c r="F767" s="21" t="s">
        <v>27</v>
      </c>
      <c r="G767" s="188" t="s">
        <v>249</v>
      </c>
      <c r="H767" s="429">
        <v>45000000</v>
      </c>
      <c r="I767" s="430">
        <v>20000000</v>
      </c>
      <c r="J767" s="431">
        <v>0</v>
      </c>
      <c r="P767" s="483"/>
    </row>
    <row r="768" spans="1:16">
      <c r="A768" s="477" t="s">
        <v>213</v>
      </c>
      <c r="B768" s="21" t="s">
        <v>744</v>
      </c>
      <c r="C768" s="185" t="s">
        <v>836</v>
      </c>
      <c r="D768" s="21" t="s">
        <v>152</v>
      </c>
      <c r="E768" s="467" t="s">
        <v>1537</v>
      </c>
      <c r="F768" s="21" t="s">
        <v>27</v>
      </c>
      <c r="G768" s="188" t="s">
        <v>249</v>
      </c>
      <c r="H768" s="443">
        <v>10000000</v>
      </c>
      <c r="I768" s="430">
        <v>15000000</v>
      </c>
      <c r="J768" s="431">
        <v>0</v>
      </c>
      <c r="P768" s="483"/>
    </row>
    <row r="769" spans="1:16">
      <c r="A769" s="477" t="s">
        <v>213</v>
      </c>
      <c r="B769" s="21" t="s">
        <v>747</v>
      </c>
      <c r="C769" s="185" t="s">
        <v>571</v>
      </c>
      <c r="D769" s="21" t="s">
        <v>152</v>
      </c>
      <c r="E769" s="467" t="s">
        <v>1537</v>
      </c>
      <c r="F769" s="21" t="s">
        <v>27</v>
      </c>
      <c r="G769" s="188" t="s">
        <v>249</v>
      </c>
      <c r="H769" s="429">
        <v>10000000</v>
      </c>
      <c r="I769" s="430">
        <v>15000000</v>
      </c>
      <c r="J769" s="431">
        <v>6300000</v>
      </c>
      <c r="P769" s="483"/>
    </row>
    <row r="770" spans="1:16">
      <c r="A770" s="477" t="s">
        <v>213</v>
      </c>
      <c r="B770" s="21" t="s">
        <v>257</v>
      </c>
      <c r="C770" s="185" t="s">
        <v>749</v>
      </c>
      <c r="D770" s="21" t="s">
        <v>742</v>
      </c>
      <c r="E770" s="467" t="s">
        <v>1537</v>
      </c>
      <c r="F770" s="21" t="s">
        <v>27</v>
      </c>
      <c r="G770" s="188" t="s">
        <v>249</v>
      </c>
      <c r="H770" s="429">
        <v>0</v>
      </c>
      <c r="I770" s="430">
        <v>20000000</v>
      </c>
      <c r="J770" s="431">
        <v>0</v>
      </c>
      <c r="P770" s="483"/>
    </row>
    <row r="771" spans="1:16">
      <c r="A771" s="477" t="s">
        <v>213</v>
      </c>
      <c r="B771" s="21" t="s">
        <v>746</v>
      </c>
      <c r="C771" s="185" t="s">
        <v>743</v>
      </c>
      <c r="D771" s="21" t="s">
        <v>152</v>
      </c>
      <c r="E771" s="467" t="s">
        <v>1537</v>
      </c>
      <c r="F771" s="21" t="s">
        <v>27</v>
      </c>
      <c r="G771" s="188" t="s">
        <v>249</v>
      </c>
      <c r="H771" s="429">
        <v>3000000</v>
      </c>
      <c r="I771" s="430">
        <v>5000000</v>
      </c>
      <c r="J771" s="431">
        <v>0</v>
      </c>
      <c r="K771" s="319"/>
      <c r="P771" s="483"/>
    </row>
    <row r="772" spans="1:16">
      <c r="A772" s="477" t="s">
        <v>213</v>
      </c>
      <c r="B772" s="21" t="s">
        <v>517</v>
      </c>
      <c r="C772" s="185" t="s">
        <v>174</v>
      </c>
      <c r="D772" s="21" t="s">
        <v>152</v>
      </c>
      <c r="E772" s="467" t="s">
        <v>1537</v>
      </c>
      <c r="F772" s="21" t="s">
        <v>27</v>
      </c>
      <c r="G772" s="188" t="s">
        <v>249</v>
      </c>
      <c r="H772" s="429">
        <v>2000000</v>
      </c>
      <c r="I772" s="430">
        <v>5000000</v>
      </c>
      <c r="J772" s="431">
        <v>0</v>
      </c>
      <c r="P772" s="483"/>
    </row>
    <row r="773" spans="1:16">
      <c r="A773" s="477" t="s">
        <v>213</v>
      </c>
      <c r="B773" s="21" t="s">
        <v>518</v>
      </c>
      <c r="C773" s="185" t="s">
        <v>516</v>
      </c>
      <c r="D773" s="21" t="s">
        <v>152</v>
      </c>
      <c r="E773" s="467" t="s">
        <v>1537</v>
      </c>
      <c r="F773" s="21" t="s">
        <v>27</v>
      </c>
      <c r="G773" s="188" t="s">
        <v>249</v>
      </c>
      <c r="H773" s="429">
        <v>10000000</v>
      </c>
      <c r="I773" s="430">
        <v>10000000</v>
      </c>
      <c r="J773" s="431">
        <v>0</v>
      </c>
      <c r="P773" s="483"/>
    </row>
    <row r="774" spans="1:16">
      <c r="A774" s="477" t="s">
        <v>213</v>
      </c>
      <c r="B774" s="21" t="s">
        <v>240</v>
      </c>
      <c r="C774" s="193" t="s">
        <v>26</v>
      </c>
      <c r="D774" s="21" t="s">
        <v>240</v>
      </c>
      <c r="E774" s="187"/>
      <c r="F774" s="21" t="s">
        <v>240</v>
      </c>
      <c r="G774" s="188" t="s">
        <v>240</v>
      </c>
      <c r="H774" s="432">
        <f>SUM(H763:H773)</f>
        <v>179000000</v>
      </c>
      <c r="I774" s="433">
        <f>SUM(I763:I773)</f>
        <v>200000000</v>
      </c>
      <c r="J774" s="434">
        <f>SUM(J763:J773)</f>
        <v>51580000</v>
      </c>
      <c r="P774" s="483"/>
    </row>
    <row r="775" spans="1:16">
      <c r="A775" s="477" t="s">
        <v>154</v>
      </c>
      <c r="B775" s="21" t="s">
        <v>240</v>
      </c>
      <c r="C775" s="194" t="s">
        <v>157</v>
      </c>
      <c r="D775" s="21" t="s">
        <v>240</v>
      </c>
      <c r="E775" s="187"/>
      <c r="F775" s="21" t="s">
        <v>240</v>
      </c>
      <c r="G775" s="188" t="s">
        <v>240</v>
      </c>
      <c r="P775" s="483"/>
    </row>
    <row r="776" spans="1:16">
      <c r="A776" s="477" t="s">
        <v>154</v>
      </c>
      <c r="B776" s="21" t="s">
        <v>372</v>
      </c>
      <c r="C776" s="185" t="s">
        <v>805</v>
      </c>
      <c r="D776" s="21" t="s">
        <v>156</v>
      </c>
      <c r="E776" s="467" t="s">
        <v>1537</v>
      </c>
      <c r="F776" s="195" t="s">
        <v>155</v>
      </c>
      <c r="G776" s="188" t="s">
        <v>249</v>
      </c>
      <c r="H776" s="429">
        <v>8000000</v>
      </c>
      <c r="I776" s="430">
        <v>8000000</v>
      </c>
      <c r="J776" s="431">
        <v>0</v>
      </c>
      <c r="K776" s="449" t="s">
        <v>1389</v>
      </c>
      <c r="P776" s="483"/>
    </row>
    <row r="777" spans="1:16">
      <c r="A777" s="477" t="s">
        <v>154</v>
      </c>
      <c r="B777" s="21" t="s">
        <v>754</v>
      </c>
      <c r="C777" s="185" t="s">
        <v>753</v>
      </c>
      <c r="D777" s="21" t="s">
        <v>156</v>
      </c>
      <c r="E777" s="467" t="s">
        <v>1537</v>
      </c>
      <c r="F777" s="195" t="s">
        <v>155</v>
      </c>
      <c r="G777" s="188" t="s">
        <v>249</v>
      </c>
      <c r="H777" s="429">
        <v>10000000</v>
      </c>
      <c r="I777" s="430">
        <v>10000000</v>
      </c>
      <c r="J777" s="431">
        <v>0</v>
      </c>
      <c r="P777" s="483"/>
    </row>
    <row r="778" spans="1:16">
      <c r="A778" s="477" t="s">
        <v>154</v>
      </c>
      <c r="B778" s="21" t="s">
        <v>517</v>
      </c>
      <c r="C778" s="185" t="s">
        <v>174</v>
      </c>
      <c r="D778" s="21" t="s">
        <v>156</v>
      </c>
      <c r="E778" s="467" t="s">
        <v>1537</v>
      </c>
      <c r="F778" s="195" t="s">
        <v>155</v>
      </c>
      <c r="G778" s="188" t="s">
        <v>249</v>
      </c>
      <c r="H778" s="429">
        <v>2000000</v>
      </c>
      <c r="I778" s="430">
        <v>2000000</v>
      </c>
      <c r="J778" s="431">
        <v>0</v>
      </c>
      <c r="P778" s="483"/>
    </row>
    <row r="779" spans="1:16">
      <c r="A779" s="477" t="s">
        <v>154</v>
      </c>
      <c r="B779" s="21" t="s">
        <v>240</v>
      </c>
      <c r="C779" s="193" t="s">
        <v>26</v>
      </c>
      <c r="D779" s="21" t="s">
        <v>240</v>
      </c>
      <c r="E779" s="187"/>
      <c r="F779" s="21" t="s">
        <v>240</v>
      </c>
      <c r="G779" s="188" t="s">
        <v>240</v>
      </c>
      <c r="H779" s="432">
        <f>SUM(H776:H778)</f>
        <v>20000000</v>
      </c>
      <c r="I779" s="434">
        <f>SUM(I776:I778)</f>
        <v>20000000</v>
      </c>
      <c r="J779" s="434">
        <f>SUM(J776:J778)</f>
        <v>0</v>
      </c>
      <c r="P779" s="483"/>
    </row>
    <row r="780" spans="1:16">
      <c r="A780" s="477" t="s">
        <v>151</v>
      </c>
      <c r="B780" s="21" t="s">
        <v>240</v>
      </c>
      <c r="C780" s="194" t="s">
        <v>153</v>
      </c>
      <c r="D780" s="21" t="s">
        <v>240</v>
      </c>
      <c r="E780" s="187"/>
      <c r="F780" s="21" t="s">
        <v>240</v>
      </c>
      <c r="G780" s="188" t="s">
        <v>240</v>
      </c>
      <c r="P780" s="483"/>
    </row>
    <row r="781" spans="1:16">
      <c r="A781" s="477" t="s">
        <v>151</v>
      </c>
      <c r="B781" s="21" t="s">
        <v>372</v>
      </c>
      <c r="C781" s="185" t="s">
        <v>805</v>
      </c>
      <c r="D781" s="21" t="s">
        <v>152</v>
      </c>
      <c r="E781" s="467" t="s">
        <v>1537</v>
      </c>
      <c r="F781" s="21" t="s">
        <v>27</v>
      </c>
      <c r="G781" s="188" t="s">
        <v>249</v>
      </c>
      <c r="H781" s="429">
        <v>18000000</v>
      </c>
      <c r="I781" s="430">
        <v>18000000</v>
      </c>
      <c r="J781" s="431">
        <v>0</v>
      </c>
      <c r="P781" s="483"/>
    </row>
    <row r="782" spans="1:16">
      <c r="A782" s="477" t="s">
        <v>151</v>
      </c>
      <c r="B782" s="21" t="s">
        <v>253</v>
      </c>
      <c r="C782" s="185" t="s">
        <v>540</v>
      </c>
      <c r="D782" s="21" t="s">
        <v>152</v>
      </c>
      <c r="E782" s="467" t="s">
        <v>1537</v>
      </c>
      <c r="F782" s="21" t="s">
        <v>27</v>
      </c>
      <c r="G782" s="188" t="s">
        <v>249</v>
      </c>
      <c r="H782" s="429">
        <v>1000000</v>
      </c>
      <c r="I782" s="430">
        <v>1000000</v>
      </c>
      <c r="J782" s="431">
        <v>0</v>
      </c>
      <c r="P782" s="483"/>
    </row>
    <row r="783" spans="1:16">
      <c r="A783" s="477" t="s">
        <v>151</v>
      </c>
      <c r="B783" s="21" t="s">
        <v>169</v>
      </c>
      <c r="C783" s="185" t="s">
        <v>388</v>
      </c>
      <c r="D783" s="21" t="s">
        <v>152</v>
      </c>
      <c r="E783" s="467" t="s">
        <v>1537</v>
      </c>
      <c r="F783" s="21" t="s">
        <v>27</v>
      </c>
      <c r="G783" s="188" t="s">
        <v>249</v>
      </c>
      <c r="H783" s="429">
        <v>1000000</v>
      </c>
      <c r="I783" s="430">
        <v>1000000</v>
      </c>
      <c r="J783" s="431">
        <v>0</v>
      </c>
      <c r="P783" s="483"/>
    </row>
    <row r="784" spans="1:16">
      <c r="A784" s="477" t="s">
        <v>151</v>
      </c>
      <c r="B784" s="21" t="s">
        <v>240</v>
      </c>
      <c r="C784" s="193" t="s">
        <v>26</v>
      </c>
      <c r="D784" s="21" t="s">
        <v>240</v>
      </c>
      <c r="E784" s="467" t="s">
        <v>1537</v>
      </c>
      <c r="F784" s="21" t="s">
        <v>240</v>
      </c>
      <c r="G784" s="188" t="s">
        <v>240</v>
      </c>
      <c r="H784" s="432">
        <f>SUM(H781:H783)</f>
        <v>20000000</v>
      </c>
      <c r="I784" s="434">
        <f>SUM(I781:I783)</f>
        <v>20000000</v>
      </c>
      <c r="J784" s="434">
        <f>SUM(J781:J783)</f>
        <v>0</v>
      </c>
      <c r="K784" s="479"/>
      <c r="P784" s="483"/>
    </row>
    <row r="785" spans="1:16" s="196" customFormat="1">
      <c r="A785" s="476" t="s">
        <v>769</v>
      </c>
      <c r="B785" s="21" t="s">
        <v>240</v>
      </c>
      <c r="C785" s="194" t="s">
        <v>232</v>
      </c>
      <c r="D785" s="21" t="s">
        <v>240</v>
      </c>
      <c r="E785" s="187"/>
      <c r="F785" s="21" t="s">
        <v>240</v>
      </c>
      <c r="G785" s="188" t="s">
        <v>240</v>
      </c>
      <c r="H785" s="429"/>
      <c r="I785" s="430"/>
      <c r="J785" s="431"/>
      <c r="K785" s="449"/>
      <c r="L785" s="185"/>
      <c r="M785" s="185"/>
      <c r="N785" s="185"/>
      <c r="P785" s="483"/>
    </row>
    <row r="786" spans="1:16">
      <c r="A786" s="476" t="s">
        <v>769</v>
      </c>
      <c r="B786" s="21" t="s">
        <v>172</v>
      </c>
      <c r="C786" s="185" t="s">
        <v>247</v>
      </c>
      <c r="D786" s="21" t="s">
        <v>231</v>
      </c>
      <c r="E786" s="467" t="s">
        <v>1537</v>
      </c>
      <c r="F786" s="21" t="s">
        <v>27</v>
      </c>
      <c r="G786" s="188" t="s">
        <v>249</v>
      </c>
      <c r="H786" s="429">
        <v>0</v>
      </c>
      <c r="I786" s="430">
        <v>50000000</v>
      </c>
      <c r="J786" s="431">
        <v>0</v>
      </c>
      <c r="P786" s="483"/>
    </row>
    <row r="787" spans="1:16">
      <c r="A787" s="476" t="s">
        <v>769</v>
      </c>
      <c r="B787" s="21" t="s">
        <v>256</v>
      </c>
      <c r="C787" s="185" t="s">
        <v>761</v>
      </c>
      <c r="D787" s="21" t="s">
        <v>231</v>
      </c>
      <c r="E787" s="467" t="s">
        <v>1537</v>
      </c>
      <c r="F787" s="21" t="s">
        <v>27</v>
      </c>
      <c r="G787" s="188" t="s">
        <v>249</v>
      </c>
      <c r="H787" s="429">
        <v>10000000</v>
      </c>
      <c r="I787" s="430">
        <v>10000000</v>
      </c>
      <c r="J787" s="431">
        <v>0</v>
      </c>
      <c r="P787" s="483"/>
    </row>
    <row r="788" spans="1:16">
      <c r="A788" s="476" t="s">
        <v>769</v>
      </c>
      <c r="B788" s="21" t="s">
        <v>224</v>
      </c>
      <c r="C788" s="185" t="s">
        <v>1558</v>
      </c>
      <c r="D788" s="21" t="s">
        <v>231</v>
      </c>
      <c r="E788" s="467" t="s">
        <v>1537</v>
      </c>
      <c r="F788" s="21" t="s">
        <v>27</v>
      </c>
      <c r="G788" s="188" t="s">
        <v>249</v>
      </c>
      <c r="H788" s="429">
        <v>57500000</v>
      </c>
      <c r="I788" s="430">
        <v>40000000</v>
      </c>
      <c r="J788" s="431">
        <v>0</v>
      </c>
      <c r="P788" s="483"/>
    </row>
    <row r="789" spans="1:16">
      <c r="A789" s="476" t="s">
        <v>769</v>
      </c>
      <c r="B789" s="21" t="s">
        <v>581</v>
      </c>
      <c r="C789" s="185" t="s">
        <v>1051</v>
      </c>
      <c r="D789" s="21" t="s">
        <v>231</v>
      </c>
      <c r="E789" s="467" t="s">
        <v>1537</v>
      </c>
      <c r="F789" s="21" t="s">
        <v>27</v>
      </c>
      <c r="G789" s="188" t="s">
        <v>249</v>
      </c>
      <c r="H789" s="429">
        <v>27500000</v>
      </c>
      <c r="I789" s="430">
        <v>20000000</v>
      </c>
      <c r="J789" s="431">
        <v>0</v>
      </c>
      <c r="P789" s="483"/>
    </row>
    <row r="790" spans="1:16">
      <c r="A790" s="476" t="s">
        <v>769</v>
      </c>
      <c r="B790" s="21" t="s">
        <v>579</v>
      </c>
      <c r="C790" s="185" t="s">
        <v>255</v>
      </c>
      <c r="D790" s="21" t="s">
        <v>231</v>
      </c>
      <c r="E790" s="467" t="s">
        <v>1537</v>
      </c>
      <c r="F790" s="21" t="s">
        <v>27</v>
      </c>
      <c r="G790" s="188" t="s">
        <v>249</v>
      </c>
      <c r="H790" s="429">
        <v>5000000</v>
      </c>
      <c r="I790" s="430">
        <v>5000000</v>
      </c>
      <c r="J790" s="431">
        <v>0</v>
      </c>
      <c r="P790" s="483"/>
    </row>
    <row r="791" spans="1:16">
      <c r="A791" s="476" t="s">
        <v>769</v>
      </c>
      <c r="B791" s="21" t="s">
        <v>220</v>
      </c>
      <c r="C791" s="185" t="s">
        <v>233</v>
      </c>
      <c r="D791" s="21" t="s">
        <v>231</v>
      </c>
      <c r="E791" s="467" t="s">
        <v>1537</v>
      </c>
      <c r="F791" s="21" t="s">
        <v>27</v>
      </c>
      <c r="G791" s="188" t="s">
        <v>249</v>
      </c>
      <c r="H791" s="429">
        <v>0</v>
      </c>
      <c r="I791" s="430">
        <v>5000000</v>
      </c>
      <c r="J791" s="431">
        <v>0</v>
      </c>
      <c r="P791" s="483"/>
    </row>
    <row r="792" spans="1:16">
      <c r="A792" s="476" t="s">
        <v>769</v>
      </c>
      <c r="B792" s="21" t="s">
        <v>240</v>
      </c>
      <c r="C792" s="193" t="s">
        <v>26</v>
      </c>
      <c r="D792" s="21" t="s">
        <v>240</v>
      </c>
      <c r="E792" s="187"/>
      <c r="F792" s="21" t="s">
        <v>240</v>
      </c>
      <c r="G792" s="188" t="s">
        <v>240</v>
      </c>
      <c r="H792" s="432">
        <f>SUM(H786:H791)</f>
        <v>100000000</v>
      </c>
      <c r="I792" s="434">
        <f>SUM(I786:I791)</f>
        <v>130000000</v>
      </c>
      <c r="J792" s="434">
        <f>SUM(J786:J791)</f>
        <v>0</v>
      </c>
      <c r="K792" s="479"/>
      <c r="P792" s="483"/>
    </row>
    <row r="793" spans="1:16">
      <c r="A793" s="477" t="s">
        <v>755</v>
      </c>
      <c r="B793" s="21" t="s">
        <v>240</v>
      </c>
      <c r="C793" s="194" t="s">
        <v>1524</v>
      </c>
      <c r="D793" s="21" t="s">
        <v>240</v>
      </c>
      <c r="E793" s="187"/>
      <c r="F793" s="21" t="s">
        <v>240</v>
      </c>
      <c r="G793" s="188" t="s">
        <v>240</v>
      </c>
      <c r="P793" s="483"/>
    </row>
    <row r="794" spans="1:16" s="196" customFormat="1">
      <c r="A794" s="477" t="s">
        <v>755</v>
      </c>
      <c r="B794" s="21" t="s">
        <v>172</v>
      </c>
      <c r="C794" s="185" t="s">
        <v>247</v>
      </c>
      <c r="D794" s="195" t="s">
        <v>29</v>
      </c>
      <c r="E794" s="467" t="s">
        <v>1537</v>
      </c>
      <c r="F794" s="195" t="s">
        <v>376</v>
      </c>
      <c r="G794" s="188" t="s">
        <v>249</v>
      </c>
      <c r="H794" s="429">
        <v>6000000</v>
      </c>
      <c r="I794" s="430">
        <v>0</v>
      </c>
      <c r="J794" s="431">
        <v>0</v>
      </c>
      <c r="K794" s="319" t="s">
        <v>757</v>
      </c>
      <c r="L794" s="185"/>
      <c r="M794" s="185"/>
      <c r="N794" s="185"/>
      <c r="P794" s="483"/>
    </row>
    <row r="795" spans="1:16" ht="25.5">
      <c r="A795" s="477" t="s">
        <v>755</v>
      </c>
      <c r="B795" s="21" t="s">
        <v>759</v>
      </c>
      <c r="C795" s="185" t="s">
        <v>479</v>
      </c>
      <c r="D795" s="195" t="s">
        <v>29</v>
      </c>
      <c r="E795" s="467" t="s">
        <v>1537</v>
      </c>
      <c r="F795" s="195" t="s">
        <v>376</v>
      </c>
      <c r="G795" s="188" t="s">
        <v>249</v>
      </c>
      <c r="H795" s="429">
        <v>7000000</v>
      </c>
      <c r="I795" s="430">
        <v>15307000</v>
      </c>
      <c r="J795" s="431">
        <v>0</v>
      </c>
      <c r="K795" s="319" t="s">
        <v>758</v>
      </c>
      <c r="P795" s="483"/>
    </row>
    <row r="796" spans="1:16">
      <c r="A796" s="477" t="s">
        <v>755</v>
      </c>
      <c r="B796" s="21" t="s">
        <v>253</v>
      </c>
      <c r="C796" s="185" t="s">
        <v>540</v>
      </c>
      <c r="D796" s="195" t="s">
        <v>29</v>
      </c>
      <c r="E796" s="467" t="s">
        <v>1537</v>
      </c>
      <c r="F796" s="195" t="s">
        <v>376</v>
      </c>
      <c r="G796" s="188" t="s">
        <v>249</v>
      </c>
      <c r="H796" s="429">
        <v>0</v>
      </c>
      <c r="I796" s="430">
        <v>110000</v>
      </c>
      <c r="J796" s="431">
        <v>0</v>
      </c>
      <c r="P796" s="483"/>
    </row>
    <row r="797" spans="1:16">
      <c r="A797" s="477" t="s">
        <v>755</v>
      </c>
      <c r="B797" s="21" t="s">
        <v>169</v>
      </c>
      <c r="C797" s="185" t="s">
        <v>388</v>
      </c>
      <c r="D797" s="195" t="s">
        <v>29</v>
      </c>
      <c r="E797" s="467" t="s">
        <v>1537</v>
      </c>
      <c r="F797" s="195" t="s">
        <v>376</v>
      </c>
      <c r="G797" s="188" t="s">
        <v>249</v>
      </c>
      <c r="H797" s="429">
        <v>3000000</v>
      </c>
      <c r="I797" s="430">
        <v>1383000</v>
      </c>
      <c r="J797" s="431">
        <v>0</v>
      </c>
      <c r="K797" s="449" t="s">
        <v>756</v>
      </c>
      <c r="P797" s="483"/>
    </row>
    <row r="798" spans="1:16">
      <c r="A798" s="477" t="s">
        <v>755</v>
      </c>
      <c r="B798" s="21" t="s">
        <v>262</v>
      </c>
      <c r="C798" s="200" t="s">
        <v>842</v>
      </c>
      <c r="D798" s="195" t="s">
        <v>29</v>
      </c>
      <c r="E798" s="467" t="s">
        <v>1537</v>
      </c>
      <c r="F798" s="195" t="s">
        <v>376</v>
      </c>
      <c r="G798" s="188" t="s">
        <v>249</v>
      </c>
      <c r="H798" s="429">
        <v>0</v>
      </c>
      <c r="I798" s="430">
        <v>500000</v>
      </c>
      <c r="J798" s="431">
        <v>0</v>
      </c>
      <c r="P798" s="483"/>
    </row>
    <row r="799" spans="1:16">
      <c r="A799" s="477" t="s">
        <v>755</v>
      </c>
      <c r="B799" s="21" t="s">
        <v>220</v>
      </c>
      <c r="C799" s="185" t="s">
        <v>797</v>
      </c>
      <c r="D799" s="195" t="s">
        <v>29</v>
      </c>
      <c r="E799" s="467" t="s">
        <v>1537</v>
      </c>
      <c r="F799" s="195" t="s">
        <v>376</v>
      </c>
      <c r="G799" s="188" t="s">
        <v>249</v>
      </c>
      <c r="H799" s="429">
        <v>4000000</v>
      </c>
      <c r="I799" s="430">
        <v>1700000</v>
      </c>
      <c r="J799" s="431">
        <v>0</v>
      </c>
      <c r="P799" s="483"/>
    </row>
    <row r="800" spans="1:16">
      <c r="A800" s="477" t="s">
        <v>755</v>
      </c>
      <c r="B800" s="21" t="s">
        <v>517</v>
      </c>
      <c r="C800" s="185" t="s">
        <v>174</v>
      </c>
      <c r="D800" s="195" t="s">
        <v>29</v>
      </c>
      <c r="E800" s="467" t="s">
        <v>1537</v>
      </c>
      <c r="F800" s="195" t="s">
        <v>376</v>
      </c>
      <c r="G800" s="188" t="s">
        <v>249</v>
      </c>
      <c r="H800" s="429">
        <v>0</v>
      </c>
      <c r="I800" s="430">
        <v>1000000</v>
      </c>
      <c r="J800" s="431">
        <v>0</v>
      </c>
      <c r="P800" s="483"/>
    </row>
    <row r="801" spans="1:11">
      <c r="A801" s="477" t="s">
        <v>755</v>
      </c>
      <c r="C801" s="193" t="s">
        <v>26</v>
      </c>
      <c r="E801" s="187"/>
      <c r="F801" s="21" t="s">
        <v>240</v>
      </c>
      <c r="H801" s="432">
        <f>SUM(H794:H800)</f>
        <v>20000000</v>
      </c>
      <c r="I801" s="434">
        <f>SUM(I794:I800)</f>
        <v>20000000</v>
      </c>
      <c r="J801" s="434">
        <f>SUM(J794:J800)</f>
        <v>0</v>
      </c>
      <c r="K801" s="479"/>
    </row>
    <row r="802" spans="1:11">
      <c r="E802" s="187"/>
    </row>
    <row r="803" spans="1:11">
      <c r="E803" s="187"/>
    </row>
    <row r="804" spans="1:11">
      <c r="C804" s="196" t="s">
        <v>833</v>
      </c>
      <c r="E804" s="187"/>
      <c r="H804" s="432">
        <f>SUMIF(B1:B801,"32*",H1:H801)</f>
        <v>50518800000.110001</v>
      </c>
      <c r="I804" s="432">
        <f>SUMIF(B1:B801,"32*",I1:I801)</f>
        <v>39491630000</v>
      </c>
      <c r="J804" s="432">
        <f>SUMIF(B1:B801,"32*",J1:J801)</f>
        <v>28070667001.099998</v>
      </c>
    </row>
    <row r="805" spans="1:11">
      <c r="E805" s="187"/>
    </row>
    <row r="806" spans="1:11">
      <c r="E806" s="187"/>
    </row>
    <row r="807" spans="1:11">
      <c r="E807" s="187"/>
    </row>
    <row r="808" spans="1:11">
      <c r="E808" s="187"/>
    </row>
    <row r="809" spans="1:11">
      <c r="E809" s="187"/>
    </row>
    <row r="810" spans="1:11">
      <c r="E810" s="187"/>
    </row>
    <row r="811" spans="1:11">
      <c r="E811" s="187"/>
    </row>
    <row r="812" spans="1:11">
      <c r="E812" s="187"/>
      <c r="I812" s="433"/>
    </row>
  </sheetData>
  <sortState ref="A4:M801">
    <sortCondition ref="A4"/>
  </sortState>
  <mergeCells count="9">
    <mergeCell ref="A1:K1"/>
    <mergeCell ref="A2:A3"/>
    <mergeCell ref="B2:B3"/>
    <mergeCell ref="C2:C3"/>
    <mergeCell ref="D2:D3"/>
    <mergeCell ref="E2:E3"/>
    <mergeCell ref="F2:F3"/>
    <mergeCell ref="G2:G3"/>
    <mergeCell ref="K2:K3"/>
  </mergeCells>
  <conditionalFormatting sqref="C265:C1048576 C2:C263">
    <cfRule type="beginsWith" dxfId="20" priority="18" operator="beginsWith" text="Total">
      <formula>LEFT(C2,5)="Total"</formula>
    </cfRule>
  </conditionalFormatting>
  <conditionalFormatting sqref="C264">
    <cfRule type="beginsWith" dxfId="19" priority="17" operator="beginsWith" text="Total">
      <formula>LEFT(C264,5)="Total"</formula>
    </cfRule>
  </conditionalFormatting>
  <conditionalFormatting sqref="A553:A556">
    <cfRule type="containsText" dxfId="18" priority="15" operator="containsText" text="Consolidated Salary">
      <formula>NOT(ISERROR(SEARCH("Consolidated Salary",A553)))</formula>
    </cfRule>
    <cfRule type="beginsWith" dxfId="17" priority="16" operator="beginsWith" text="Total Overhead">
      <formula>LEFT(A553,14)="Total Overhead"</formula>
    </cfRule>
  </conditionalFormatting>
  <conditionalFormatting sqref="A557:A566">
    <cfRule type="containsText" dxfId="16" priority="13" operator="containsText" text="Consolidated Salary">
      <formula>NOT(ISERROR(SEARCH("Consolidated Salary",A557)))</formula>
    </cfRule>
    <cfRule type="beginsWith" dxfId="15" priority="14" operator="beginsWith" text="Total Overhead">
      <formula>LEFT(A557,14)="Total Overhead"</formula>
    </cfRule>
  </conditionalFormatting>
  <conditionalFormatting sqref="A567:A577">
    <cfRule type="containsText" dxfId="14" priority="11" operator="containsText" text="Consolidated Salary">
      <formula>NOT(ISERROR(SEARCH("Consolidated Salary",A567)))</formula>
    </cfRule>
    <cfRule type="beginsWith" dxfId="13" priority="12" operator="beginsWith" text="Total Overhead">
      <formula>LEFT(A567,14)="Total Overhead"</formula>
    </cfRule>
  </conditionalFormatting>
  <conditionalFormatting sqref="A578:A584">
    <cfRule type="containsText" dxfId="12" priority="9" operator="containsText" text="Consolidated Salary">
      <formula>NOT(ISERROR(SEARCH("Consolidated Salary",A578)))</formula>
    </cfRule>
    <cfRule type="beginsWith" dxfId="11" priority="10" operator="beginsWith" text="Total Overhead">
      <formula>LEFT(A578,14)="Total Overhead"</formula>
    </cfRule>
  </conditionalFormatting>
  <conditionalFormatting sqref="A585:A590">
    <cfRule type="containsText" dxfId="10" priority="7" operator="containsText" text="Consolidated Salary">
      <formula>NOT(ISERROR(SEARCH("Consolidated Salary",A585)))</formula>
    </cfRule>
    <cfRule type="beginsWith" dxfId="9" priority="8" operator="beginsWith" text="Total Overhead">
      <formula>LEFT(A585,14)="Total Overhead"</formula>
    </cfRule>
  </conditionalFormatting>
  <conditionalFormatting sqref="A599:A613">
    <cfRule type="containsText" dxfId="8" priority="5" operator="containsText" text="Consolidated Salary">
      <formula>NOT(ISERROR(SEARCH("Consolidated Salary",A599)))</formula>
    </cfRule>
    <cfRule type="beginsWith" dxfId="7" priority="6" operator="beginsWith" text="Total Overhead">
      <formula>LEFT(A599,14)="Total Overhead"</formula>
    </cfRule>
  </conditionalFormatting>
  <conditionalFormatting sqref="A286:A293">
    <cfRule type="containsText" dxfId="6" priority="3" operator="containsText" text="Consolidated Salary">
      <formula>NOT(ISERROR(SEARCH("Consolidated Salary",A286)))</formula>
    </cfRule>
    <cfRule type="beginsWith" dxfId="5" priority="4" operator="beginsWith" text="Total Overhead">
      <formula>LEFT(A286,14)="Total Overhead"</formula>
    </cfRule>
  </conditionalFormatting>
  <conditionalFormatting sqref="F592:F597">
    <cfRule type="containsText" dxfId="4" priority="1" operator="containsText" text="Consolidated Salary">
      <formula>NOT(ISERROR(SEARCH("Consolidated Salary",F592)))</formula>
    </cfRule>
    <cfRule type="beginsWith" dxfId="3" priority="2" operator="beginsWith" text="Total Overhead">
      <formula>LEFT(F592,14)="Total Overhead"</formula>
    </cfRule>
  </conditionalFormatting>
  <printOptions horizontalCentered="1" gridLines="1"/>
  <pageMargins left="0.3" right="0.3" top="0.55000000000000004" bottom="0.41979166666666701" header="0.3" footer="0.3"/>
  <pageSetup paperSize="9" scale="66" fitToHeight="0" orientation="landscape" r:id="rId1"/>
  <headerFooter>
    <oddHeader>&amp;C&amp;"Tahoma,Bold"&amp;10YOBE STATE GOVERNMENT OF NIGERIA
APPROVED BUDGET 2020</oddHeader>
    <oddFooter>&amp;L&amp;"-,Italic"&amp;12    AS REVISED BY YBHA &amp;CPage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Approp. I</vt:lpstr>
      <vt:lpstr>Approp. II</vt:lpstr>
      <vt:lpstr>Details of IGR</vt:lpstr>
      <vt:lpstr>Sum. Rev.</vt:lpstr>
      <vt:lpstr>Resource</vt:lpstr>
      <vt:lpstr>Summary</vt:lpstr>
      <vt:lpstr>Recurrent</vt:lpstr>
      <vt:lpstr>Personnel cost</vt:lpstr>
      <vt:lpstr>Capital</vt:lpstr>
      <vt:lpstr>SAVINGS</vt:lpstr>
      <vt:lpstr>AUGMENTATIONS</vt:lpstr>
      <vt:lpstr>A Glance</vt:lpstr>
      <vt:lpstr>At a Glance</vt:lpstr>
      <vt:lpstr>Cover</vt:lpstr>
      <vt:lpstr>Approp Cover</vt:lpstr>
      <vt:lpstr>Codes used in the Budget</vt:lpstr>
      <vt:lpstr>Net Financing</vt:lpstr>
      <vt:lpstr>'A Glance'!Print_Titles</vt:lpstr>
      <vt:lpstr>'Approp. I'!Print_Titles</vt:lpstr>
      <vt:lpstr>'Approp. II'!Print_Titles</vt:lpstr>
      <vt:lpstr>'At a Glance'!Print_Titles</vt:lpstr>
      <vt:lpstr>Capital!Print_Titles</vt:lpstr>
      <vt:lpstr>'Codes used in the Budget'!Print_Titles</vt:lpstr>
      <vt:lpstr>'Details of IGR'!Print_Titles</vt:lpstr>
      <vt:lpstr>Recurrent!Print_Titles</vt:lpstr>
      <vt:lpstr>'Sum. Rev.'!Print_Titles</vt:lpstr>
      <vt:lpstr>Summary!Print_Titles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MBEP</dc:creator>
  <cp:lastModifiedBy>Home Premium</cp:lastModifiedBy>
  <cp:lastPrinted>2020-01-20T15:36:25Z</cp:lastPrinted>
  <dcterms:created xsi:type="dcterms:W3CDTF">2019-09-16T10:47:16Z</dcterms:created>
  <dcterms:modified xsi:type="dcterms:W3CDTF">2020-01-21T06:46:20Z</dcterms:modified>
</cp:coreProperties>
</file>